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40" yWindow="0" windowWidth="25000" windowHeight="16980" tabRatio="500" activeTab="1"/>
  </bookViews>
  <sheets>
    <sheet name="NOTES" sheetId="4" r:id="rId1"/>
    <sheet name="Annualized Income" sheetId="1" r:id="rId2"/>
    <sheet name="Annualized OpEx" sheetId="2" r:id="rId3"/>
    <sheet name="Annualized Equipment Costs" sheetId="3" r:id="rId4"/>
    <sheet name="Profit &amp; Loss" sheetId="5" r:id="rId5"/>
    <sheet name="CapEx - Building Interior" sheetId="6" r:id="rId6"/>
    <sheet name="CapEx - Makerspace" sheetId="7" r:id="rId7"/>
  </sheets>
  <definedNames>
    <definedName name="_xlnm.Print_Area" localSheetId="1">'Annualized Income'!$A$1:$P$31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2" l="1"/>
  <c r="F20" i="2"/>
  <c r="E20" i="2"/>
  <c r="D20" i="2"/>
  <c r="C20" i="2"/>
  <c r="B20" i="2"/>
  <c r="G3" i="2"/>
  <c r="F3" i="2"/>
  <c r="E3" i="2"/>
  <c r="D3" i="2"/>
  <c r="C3" i="2"/>
  <c r="B3" i="2"/>
  <c r="O13" i="2"/>
  <c r="G12" i="2"/>
  <c r="G13" i="2"/>
  <c r="N13" i="2"/>
  <c r="F12" i="2"/>
  <c r="F13" i="2"/>
  <c r="M13" i="2"/>
  <c r="E12" i="2"/>
  <c r="E13" i="2"/>
  <c r="L13" i="2"/>
  <c r="D12" i="2"/>
  <c r="D13" i="2"/>
  <c r="K13" i="2"/>
  <c r="C12" i="2"/>
  <c r="C13" i="2"/>
  <c r="J13" i="2"/>
  <c r="B12" i="2"/>
  <c r="B13" i="2"/>
  <c r="G15" i="2"/>
  <c r="O15" i="2"/>
  <c r="O18" i="2"/>
  <c r="F15" i="2"/>
  <c r="N15" i="2"/>
  <c r="N18" i="2"/>
  <c r="E15" i="2"/>
  <c r="M15" i="2"/>
  <c r="M18" i="2"/>
  <c r="D15" i="2"/>
  <c r="L15" i="2"/>
  <c r="L18" i="2"/>
  <c r="C15" i="2"/>
  <c r="K15" i="2"/>
  <c r="K18" i="2"/>
  <c r="B15" i="2"/>
  <c r="J15" i="2"/>
  <c r="J18" i="2"/>
  <c r="O22" i="2"/>
  <c r="N22" i="2"/>
  <c r="M22" i="2"/>
  <c r="L22" i="2"/>
  <c r="K22" i="2"/>
  <c r="J22" i="2"/>
  <c r="O25" i="2"/>
  <c r="N25" i="2"/>
  <c r="M25" i="2"/>
  <c r="L25" i="2"/>
  <c r="G5" i="2"/>
  <c r="G7" i="2"/>
  <c r="G8" i="2"/>
  <c r="G9" i="2"/>
  <c r="G10" i="2"/>
  <c r="G11" i="2"/>
  <c r="G16" i="2"/>
  <c r="G17" i="2"/>
  <c r="G18" i="2"/>
  <c r="G25" i="2"/>
  <c r="F5" i="2"/>
  <c r="F7" i="2"/>
  <c r="F8" i="2"/>
  <c r="F9" i="2"/>
  <c r="F10" i="2"/>
  <c r="F11" i="2"/>
  <c r="F16" i="2"/>
  <c r="F17" i="2"/>
  <c r="F18" i="2"/>
  <c r="F25" i="2"/>
  <c r="E5" i="2"/>
  <c r="E7" i="2"/>
  <c r="E8" i="2"/>
  <c r="E9" i="2"/>
  <c r="E10" i="2"/>
  <c r="E11" i="2"/>
  <c r="E16" i="2"/>
  <c r="E17" i="2"/>
  <c r="E18" i="2"/>
  <c r="E25" i="2"/>
  <c r="D5" i="2"/>
  <c r="D7" i="2"/>
  <c r="D8" i="2"/>
  <c r="D9" i="2"/>
  <c r="D10" i="2"/>
  <c r="D11" i="2"/>
  <c r="D16" i="2"/>
  <c r="D17" i="2"/>
  <c r="D18" i="2"/>
  <c r="D25" i="2"/>
  <c r="C5" i="2"/>
  <c r="C7" i="2"/>
  <c r="C8" i="2"/>
  <c r="C9" i="2"/>
  <c r="C10" i="2"/>
  <c r="C11" i="2"/>
  <c r="C16" i="2"/>
  <c r="C17" i="2"/>
  <c r="C18" i="2"/>
  <c r="C25" i="2"/>
  <c r="B5" i="2"/>
  <c r="B7" i="2"/>
  <c r="B8" i="2"/>
  <c r="B9" i="2"/>
  <c r="B10" i="2"/>
  <c r="B11" i="2"/>
  <c r="B16" i="2"/>
  <c r="B17" i="2"/>
  <c r="B18" i="2"/>
  <c r="B25" i="2"/>
  <c r="F10" i="1"/>
  <c r="G14" i="1"/>
  <c r="F14" i="1"/>
  <c r="E14" i="1"/>
  <c r="D14" i="1"/>
  <c r="C14" i="1"/>
  <c r="B14" i="1"/>
  <c r="B17" i="1"/>
  <c r="C17" i="1"/>
  <c r="D17" i="1"/>
  <c r="E17" i="1"/>
  <c r="F17" i="1"/>
  <c r="G17" i="1"/>
  <c r="G9" i="5"/>
  <c r="F9" i="5"/>
  <c r="E9" i="5"/>
  <c r="D9" i="5"/>
  <c r="C9" i="5"/>
  <c r="B9" i="5"/>
  <c r="G12" i="3"/>
  <c r="G11" i="3"/>
  <c r="G10" i="3"/>
  <c r="G9" i="3"/>
  <c r="G8" i="3"/>
  <c r="F11" i="3"/>
  <c r="F10" i="3"/>
  <c r="F9" i="3"/>
  <c r="F8" i="3"/>
  <c r="E10" i="3"/>
  <c r="E9" i="3"/>
  <c r="E8" i="3"/>
  <c r="D9" i="3"/>
  <c r="D8" i="3"/>
  <c r="C8" i="3"/>
  <c r="G7" i="3"/>
  <c r="F7" i="3"/>
  <c r="E7" i="3"/>
  <c r="D7" i="3"/>
  <c r="C7" i="3"/>
  <c r="B7" i="3"/>
  <c r="B13" i="3"/>
  <c r="C13" i="3"/>
  <c r="B4" i="5"/>
  <c r="B10" i="1"/>
  <c r="B11" i="1"/>
  <c r="B12" i="1"/>
  <c r="B13" i="1"/>
  <c r="B15" i="1"/>
  <c r="B25" i="1"/>
  <c r="B27" i="1"/>
  <c r="B29" i="1"/>
  <c r="B3" i="1"/>
  <c r="B4" i="1"/>
  <c r="B5" i="1"/>
  <c r="B6" i="1"/>
  <c r="B7" i="1"/>
  <c r="B8" i="1"/>
  <c r="B31" i="1"/>
  <c r="B3" i="5"/>
  <c r="B6" i="5"/>
  <c r="G27" i="1"/>
  <c r="G29" i="1"/>
  <c r="G10" i="1"/>
  <c r="G11" i="1"/>
  <c r="G12" i="1"/>
  <c r="G13" i="1"/>
  <c r="G15" i="1"/>
  <c r="G18" i="1"/>
  <c r="G25" i="1"/>
  <c r="G3" i="1"/>
  <c r="G4" i="1"/>
  <c r="G5" i="1"/>
  <c r="G6" i="1"/>
  <c r="G7" i="1"/>
  <c r="G8" i="1"/>
  <c r="G31" i="1"/>
  <c r="G3" i="5"/>
  <c r="G4" i="5"/>
  <c r="G6" i="5"/>
  <c r="F27" i="1"/>
  <c r="F29" i="1"/>
  <c r="F11" i="1"/>
  <c r="F12" i="1"/>
  <c r="F13" i="1"/>
  <c r="F15" i="1"/>
  <c r="F18" i="1"/>
  <c r="F25" i="1"/>
  <c r="F3" i="1"/>
  <c r="F4" i="1"/>
  <c r="F5" i="1"/>
  <c r="F6" i="1"/>
  <c r="F7" i="1"/>
  <c r="F8" i="1"/>
  <c r="F31" i="1"/>
  <c r="F3" i="5"/>
  <c r="F4" i="5"/>
  <c r="F6" i="5"/>
  <c r="E27" i="1"/>
  <c r="E29" i="1"/>
  <c r="E10" i="1"/>
  <c r="E11" i="1"/>
  <c r="E12" i="1"/>
  <c r="E13" i="1"/>
  <c r="E15" i="1"/>
  <c r="E18" i="1"/>
  <c r="E25" i="1"/>
  <c r="E3" i="1"/>
  <c r="E4" i="1"/>
  <c r="E5" i="1"/>
  <c r="E6" i="1"/>
  <c r="E7" i="1"/>
  <c r="E8" i="1"/>
  <c r="E31" i="1"/>
  <c r="E3" i="5"/>
  <c r="E4" i="5"/>
  <c r="E6" i="5"/>
  <c r="D27" i="1"/>
  <c r="D29" i="1"/>
  <c r="D10" i="1"/>
  <c r="D11" i="1"/>
  <c r="D12" i="1"/>
  <c r="D13" i="1"/>
  <c r="D15" i="1"/>
  <c r="D25" i="1"/>
  <c r="D3" i="1"/>
  <c r="D4" i="1"/>
  <c r="D5" i="1"/>
  <c r="D6" i="1"/>
  <c r="D7" i="1"/>
  <c r="D8" i="1"/>
  <c r="D31" i="1"/>
  <c r="D3" i="5"/>
  <c r="D4" i="5"/>
  <c r="D6" i="5"/>
  <c r="C27" i="1"/>
  <c r="C29" i="1"/>
  <c r="C13" i="1"/>
  <c r="C10" i="1"/>
  <c r="C11" i="1"/>
  <c r="C12" i="1"/>
  <c r="C15" i="1"/>
  <c r="C25" i="1"/>
  <c r="C3" i="1"/>
  <c r="C4" i="1"/>
  <c r="C5" i="1"/>
  <c r="C6" i="1"/>
  <c r="C7" i="1"/>
  <c r="C8" i="1"/>
  <c r="C31" i="1"/>
  <c r="C3" i="5"/>
  <c r="C4" i="5"/>
  <c r="C6" i="5"/>
  <c r="D13" i="3"/>
  <c r="E13" i="3"/>
  <c r="F13" i="3"/>
  <c r="G13" i="3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<sst xmlns="http://schemas.openxmlformats.org/spreadsheetml/2006/main" count="381" uniqueCount="201">
  <si>
    <t>Tech Toy Drop Off - $5/hr</t>
  </si>
  <si>
    <t>Facility Rental</t>
  </si>
  <si>
    <t>Annual Fundraiser - dinner</t>
  </si>
  <si>
    <t>Annual Fundraiser - golf tournament</t>
  </si>
  <si>
    <t>Grants</t>
  </si>
  <si>
    <t>Corporate Sponsorships</t>
  </si>
  <si>
    <t>Sales from Mini-Museum</t>
  </si>
  <si>
    <t>Sales from STEM Supplies</t>
  </si>
  <si>
    <t>Donations for Operations</t>
  </si>
  <si>
    <t>After School Programs</t>
  </si>
  <si>
    <t>Scout Merit Badges</t>
  </si>
  <si>
    <t>YOUTH ACTIVITIES SUBTOTAL</t>
  </si>
  <si>
    <t>STEM ACTIVITIES SUBTOTAL</t>
  </si>
  <si>
    <t>ANNUAL TOTALS</t>
  </si>
  <si>
    <t>Aviation Summer Camps</t>
  </si>
  <si>
    <t>STEM Summer Camps</t>
  </si>
  <si>
    <t>no. of members</t>
  </si>
  <si>
    <t>no. of STEM merit badges</t>
  </si>
  <si>
    <t>no. of camp attendees</t>
  </si>
  <si>
    <t>no. of facility rentals</t>
  </si>
  <si>
    <t>no. of attendees</t>
  </si>
  <si>
    <t>no. of youth hours</t>
  </si>
  <si>
    <t>no of youth hours</t>
  </si>
  <si>
    <t>Ground Rent</t>
  </si>
  <si>
    <t>Liability Insurance</t>
  </si>
  <si>
    <t>PG&amp;E</t>
  </si>
  <si>
    <t>Estimated Monthly Expenses</t>
  </si>
  <si>
    <t>Water &amp; Sewer</t>
  </si>
  <si>
    <t>Garbage Pickup</t>
  </si>
  <si>
    <t>Internet</t>
  </si>
  <si>
    <t>Phone</t>
  </si>
  <si>
    <t>Equipment Supplies</t>
  </si>
  <si>
    <t>Building Supplies</t>
  </si>
  <si>
    <t>SUBTOTAL</t>
  </si>
  <si>
    <t>TOTAL</t>
  </si>
  <si>
    <t>MEMBERSHIP SUBTOTAL</t>
  </si>
  <si>
    <t>Based on $0.46 x square footage</t>
  </si>
  <si>
    <t>Equipment Purchases</t>
  </si>
  <si>
    <t>2018 purchases</t>
  </si>
  <si>
    <t>2019 purchases</t>
  </si>
  <si>
    <t>2020 purchases</t>
  </si>
  <si>
    <t>2021 purchases</t>
  </si>
  <si>
    <t>2022 purchases</t>
  </si>
  <si>
    <t>2023 purchases</t>
  </si>
  <si>
    <t>Financial Estimates for proposed Community STEM Center &amp; Aviation Makerspace at LVK</t>
  </si>
  <si>
    <t>2018 is included for planning purposes, but only later months would have actual income/expenses associated with them</t>
  </si>
  <si>
    <t>Salaries</t>
  </si>
  <si>
    <t>Income</t>
  </si>
  <si>
    <t>OpEx</t>
  </si>
  <si>
    <t>CapEx</t>
  </si>
  <si>
    <t>Facility Use Fee (from hobby groups)</t>
  </si>
  <si>
    <t>Class fee (from Robot Garden)</t>
  </si>
  <si>
    <t>no of users - Robot Garden</t>
  </si>
  <si>
    <t>no of users - hobby groups</t>
  </si>
  <si>
    <t>Net Cash Flow</t>
  </si>
  <si>
    <t>Equipment Replacement Reserves (10yr)</t>
  </si>
  <si>
    <t>Building depreciation is not being considered for cash flow purposes. Building replacement will entail capital fundraising efforts when the building no longer meets needs.</t>
  </si>
  <si>
    <t>Equipment Replacement Reserves</t>
  </si>
  <si>
    <t>Cost of Goods Sold</t>
  </si>
  <si>
    <t>Total Square Footage</t>
  </si>
  <si>
    <t>Accounting Services</t>
  </si>
  <si>
    <t>Membership - Retiree - $20/mo</t>
  </si>
  <si>
    <t>Membership - Individual - $50/mo</t>
  </si>
  <si>
    <t>Membership - Family - $80/mo</t>
  </si>
  <si>
    <t>Membership - Business - $150/mo</t>
  </si>
  <si>
    <t>Membership - Club Mem - $40/mo</t>
  </si>
  <si>
    <t>TOTAL SANS SALARIES</t>
  </si>
  <si>
    <t>type</t>
  </si>
  <si>
    <t>description</t>
  </si>
  <si>
    <t>qty</t>
  </si>
  <si>
    <t>cost</t>
  </si>
  <si>
    <t>ext cost</t>
  </si>
  <si>
    <t>furniture</t>
  </si>
  <si>
    <t>AV equip</t>
  </si>
  <si>
    <t>construction</t>
  </si>
  <si>
    <t>folding tables</t>
  </si>
  <si>
    <t>rolling cart for tables</t>
  </si>
  <si>
    <t>folding chairs</t>
  </si>
  <si>
    <t>rolling cart for chairs</t>
  </si>
  <si>
    <t>4x8 workbenches on wheels</t>
  </si>
  <si>
    <t>hand tools</t>
  </si>
  <si>
    <t>power tools</t>
  </si>
  <si>
    <t>bench tools</t>
  </si>
  <si>
    <t>AMT</t>
  </si>
  <si>
    <t>TAZ 6 3D printer</t>
  </si>
  <si>
    <t>laser cutter</t>
  </si>
  <si>
    <t>CNC router</t>
  </si>
  <si>
    <t>waterjet cutter</t>
  </si>
  <si>
    <t>plasma cutter</t>
  </si>
  <si>
    <t>shop tools</t>
  </si>
  <si>
    <t>air compressor</t>
  </si>
  <si>
    <t>vacuum pump</t>
  </si>
  <si>
    <t>dust collector</t>
  </si>
  <si>
    <t>shop vacuum</t>
  </si>
  <si>
    <t>mechanic set</t>
  </si>
  <si>
    <t>drill press</t>
  </si>
  <si>
    <t>CNC die cutter</t>
  </si>
  <si>
    <t>vertical band saw</t>
  </si>
  <si>
    <t>horizontal band saw</t>
  </si>
  <si>
    <t>belt sander</t>
  </si>
  <si>
    <t>disk sander</t>
  </si>
  <si>
    <t>air tools</t>
  </si>
  <si>
    <t>rivet guns</t>
  </si>
  <si>
    <t>needler</t>
  </si>
  <si>
    <t>percussion wrench</t>
  </si>
  <si>
    <t>die grinder</t>
  </si>
  <si>
    <t>sander</t>
  </si>
  <si>
    <t>table saw w/ fence</t>
  </si>
  <si>
    <t>TIG welder</t>
  </si>
  <si>
    <t>MIG welder</t>
  </si>
  <si>
    <t>bench grinders</t>
  </si>
  <si>
    <t>cordless drill</t>
  </si>
  <si>
    <t>circular saw</t>
  </si>
  <si>
    <t>3/8" drill</t>
  </si>
  <si>
    <t>1/2" drill</t>
  </si>
  <si>
    <t>file set</t>
  </si>
  <si>
    <t>drill bit</t>
  </si>
  <si>
    <t>tap &amp; die set</t>
  </si>
  <si>
    <t>nibbler</t>
  </si>
  <si>
    <t>wall dividers</t>
  </si>
  <si>
    <t>display TV - 70"</t>
  </si>
  <si>
    <t>projector screen - drop down</t>
  </si>
  <si>
    <t>LCD projector</t>
  </si>
  <si>
    <t>Lavalier microphones</t>
  </si>
  <si>
    <t>ceiling speaker system</t>
  </si>
  <si>
    <t>intercom system</t>
  </si>
  <si>
    <t>30" monitors</t>
  </si>
  <si>
    <t>computer equip</t>
  </si>
  <si>
    <t>lab equipment</t>
  </si>
  <si>
    <t>LEGO Mindstorm</t>
  </si>
  <si>
    <t>VEX Robotics</t>
  </si>
  <si>
    <t>Raspberry Pi</t>
  </si>
  <si>
    <t>Arduino study sets</t>
  </si>
  <si>
    <t>pallet shelving</t>
  </si>
  <si>
    <t>storage lockers</t>
  </si>
  <si>
    <t>fork lift</t>
  </si>
  <si>
    <t>misc equipment</t>
  </si>
  <si>
    <t>golf cart</t>
  </si>
  <si>
    <t>Parrot AR Drone</t>
  </si>
  <si>
    <t>WiFi system</t>
  </si>
  <si>
    <t>workstation - CAD</t>
  </si>
  <si>
    <t>workstation - video editing</t>
  </si>
  <si>
    <t>video monitoring</t>
  </si>
  <si>
    <t>card key access</t>
  </si>
  <si>
    <t>storage cages</t>
  </si>
  <si>
    <t>electric bicycles</t>
  </si>
  <si>
    <t>kiosks</t>
  </si>
  <si>
    <t>AV adapters - misc</t>
  </si>
  <si>
    <t>glue guns</t>
  </si>
  <si>
    <t>electronics equipment</t>
  </si>
  <si>
    <t>variable AC power supply</t>
  </si>
  <si>
    <t>variable DC power supply</t>
  </si>
  <si>
    <t>function generator</t>
  </si>
  <si>
    <t>digital multimeter</t>
  </si>
  <si>
    <t>soldering station</t>
  </si>
  <si>
    <t>desoldering station</t>
  </si>
  <si>
    <t>reflow oven</t>
  </si>
  <si>
    <t>multimeter</t>
  </si>
  <si>
    <t>OBD2 reader</t>
  </si>
  <si>
    <t>reciprocating saw</t>
  </si>
  <si>
    <t>compound saw</t>
  </si>
  <si>
    <t>metal chop saw</t>
  </si>
  <si>
    <t>plunge router</t>
  </si>
  <si>
    <t>router table</t>
  </si>
  <si>
    <t>metal grinder</t>
  </si>
  <si>
    <t>wood lathe</t>
  </si>
  <si>
    <t>metal lathe</t>
  </si>
  <si>
    <t>metal mill</t>
  </si>
  <si>
    <t>planer</t>
  </si>
  <si>
    <t>sheet metal brake</t>
  </si>
  <si>
    <t>sheet metal bender</t>
  </si>
  <si>
    <t>english wheel</t>
  </si>
  <si>
    <t>precision screwdrivers</t>
  </si>
  <si>
    <t>3D printer - carbon fiber</t>
  </si>
  <si>
    <t>bar clamps</t>
  </si>
  <si>
    <t>spring clamps</t>
  </si>
  <si>
    <t>forceps</t>
  </si>
  <si>
    <t>precision tweezers</t>
  </si>
  <si>
    <t>vacuum former</t>
  </si>
  <si>
    <t>solder pot</t>
  </si>
  <si>
    <t>digital oscilloscope</t>
  </si>
  <si>
    <t>digital analyzer</t>
  </si>
  <si>
    <t>Little Bits</t>
  </si>
  <si>
    <t>Snap Circuits</t>
  </si>
  <si>
    <t>powder coat oven</t>
  </si>
  <si>
    <t>paint booth</t>
  </si>
  <si>
    <t>paint gun</t>
  </si>
  <si>
    <t>C clamps</t>
  </si>
  <si>
    <t>ceiling fans</t>
  </si>
  <si>
    <t>classrooms</t>
  </si>
  <si>
    <t>tin snips</t>
  </si>
  <si>
    <t>mini-museum</t>
  </si>
  <si>
    <t>vertical wind tunnel</t>
  </si>
  <si>
    <t>horizontal wind tunnel</t>
  </si>
  <si>
    <t>flight cables for rubber band contraptions</t>
  </si>
  <si>
    <t>bike shop tools</t>
  </si>
  <si>
    <t>engine stand</t>
  </si>
  <si>
    <t>battery tester</t>
  </si>
  <si>
    <t>battery charger</t>
  </si>
  <si>
    <t>plotter</t>
  </si>
  <si>
    <t>These are projections for estimates only. These figures will be revised as better data or actuals are made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</si>
</sst>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/>
    <xf numFmtId="0" fontId="4" fillId="0" borderId="0" xfId="0" applyFont="1" applyAlignment="1"/>
    <xf numFmtId="3" fontId="0" fillId="0" borderId="0" xfId="0" quotePrefix="1" applyNumberForma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2" borderId="1" xfId="0" applyFon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0" fontId="5" fillId="0" borderId="0" xfId="0" applyFont="1"/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2" sqref="G12"/>
    </sheetView>
  </sheetViews>
  <sheetFormatPr baseColWidth="10" defaultRowHeight="15" x14ac:dyDescent="0"/>
  <cols>
    <col min="1" max="16384" width="10.83203125" style="4"/>
  </cols>
  <sheetData>
    <row r="1" spans="1:1" ht="25">
      <c r="A1" s="5" t="s">
        <v>44</v>
      </c>
    </row>
    <row r="3" spans="1:1">
      <c r="A3" s="4" t="s">
        <v>45</v>
      </c>
    </row>
    <row r="5" spans="1:1">
      <c r="A5" s="4" t="s">
        <v>200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P34" sqref="P34"/>
    </sheetView>
  </sheetViews>
  <sheetFormatPr baseColWidth="10" defaultRowHeight="15" x14ac:dyDescent="0"/>
  <cols>
    <col min="1" max="1" width="29" style="7" customWidth="1"/>
    <col min="2" max="7" width="8.1640625" style="7" customWidth="1"/>
    <col min="8" max="8" width="3.33203125" style="7" customWidth="1"/>
    <col min="9" max="9" width="0.5" style="9" customWidth="1"/>
    <col min="10" max="10" width="24.1640625" style="7" customWidth="1"/>
    <col min="11" max="16384" width="10.83203125" style="7"/>
  </cols>
  <sheetData>
    <row r="1" spans="1:16">
      <c r="B1" s="8">
        <v>2018</v>
      </c>
      <c r="C1" s="8">
        <v>2019</v>
      </c>
      <c r="D1" s="8">
        <v>2020</v>
      </c>
      <c r="E1" s="8">
        <v>2021</v>
      </c>
      <c r="F1" s="8">
        <v>2022</v>
      </c>
      <c r="G1" s="8">
        <v>2023</v>
      </c>
      <c r="K1" s="8">
        <v>2018</v>
      </c>
      <c r="L1" s="8">
        <v>2019</v>
      </c>
      <c r="M1" s="8">
        <v>2020</v>
      </c>
      <c r="N1" s="8">
        <v>2021</v>
      </c>
      <c r="O1" s="8">
        <v>2022</v>
      </c>
      <c r="P1" s="8">
        <v>2023</v>
      </c>
    </row>
    <row r="2" spans="1:16">
      <c r="B2" s="8"/>
      <c r="C2" s="8"/>
      <c r="D2" s="8"/>
      <c r="E2" s="8"/>
      <c r="F2" s="8"/>
      <c r="G2" s="8"/>
    </row>
    <row r="3" spans="1:16">
      <c r="A3" s="7" t="s">
        <v>61</v>
      </c>
      <c r="B3" s="10">
        <f t="shared" ref="B3:G3" si="0">PRODUCT(12,20,K3)</f>
        <v>3600</v>
      </c>
      <c r="C3" s="10">
        <f t="shared" si="0"/>
        <v>7200</v>
      </c>
      <c r="D3" s="10">
        <f t="shared" si="0"/>
        <v>14400</v>
      </c>
      <c r="E3" s="10">
        <f t="shared" si="0"/>
        <v>14400</v>
      </c>
      <c r="F3" s="10">
        <f t="shared" si="0"/>
        <v>14400</v>
      </c>
      <c r="G3" s="10">
        <f t="shared" si="0"/>
        <v>14400</v>
      </c>
      <c r="J3" s="7" t="s">
        <v>16</v>
      </c>
      <c r="K3" s="7">
        <v>15</v>
      </c>
      <c r="L3" s="7">
        <v>30</v>
      </c>
      <c r="M3" s="7">
        <v>60</v>
      </c>
      <c r="N3" s="7">
        <v>60</v>
      </c>
      <c r="O3" s="7">
        <v>60</v>
      </c>
      <c r="P3" s="7">
        <v>60</v>
      </c>
    </row>
    <row r="4" spans="1:16">
      <c r="A4" s="7" t="s">
        <v>65</v>
      </c>
      <c r="B4" s="10">
        <f t="shared" ref="B4:G4" si="1">PRODUCT(12,40,K4)</f>
        <v>14400</v>
      </c>
      <c r="C4" s="10">
        <f t="shared" si="1"/>
        <v>28800</v>
      </c>
      <c r="D4" s="10">
        <f t="shared" si="1"/>
        <v>57600</v>
      </c>
      <c r="E4" s="10">
        <f t="shared" si="1"/>
        <v>57600</v>
      </c>
      <c r="F4" s="10">
        <f t="shared" si="1"/>
        <v>57600</v>
      </c>
      <c r="G4" s="10">
        <f t="shared" si="1"/>
        <v>57600</v>
      </c>
      <c r="J4" s="7" t="s">
        <v>16</v>
      </c>
      <c r="K4" s="7">
        <v>30</v>
      </c>
      <c r="L4" s="7">
        <v>60</v>
      </c>
      <c r="M4" s="7">
        <v>120</v>
      </c>
      <c r="N4" s="7">
        <v>120</v>
      </c>
      <c r="O4" s="7">
        <v>120</v>
      </c>
      <c r="P4" s="7">
        <v>120</v>
      </c>
    </row>
    <row r="5" spans="1:16">
      <c r="A5" s="7" t="s">
        <v>62</v>
      </c>
      <c r="B5" s="10">
        <f t="shared" ref="B5:G5" si="2">PRODUCT(12,50,K5)</f>
        <v>18000</v>
      </c>
      <c r="C5" s="10">
        <f t="shared" si="2"/>
        <v>36000</v>
      </c>
      <c r="D5" s="10">
        <f t="shared" si="2"/>
        <v>72000</v>
      </c>
      <c r="E5" s="10">
        <f t="shared" si="2"/>
        <v>72000</v>
      </c>
      <c r="F5" s="10">
        <f t="shared" si="2"/>
        <v>72000</v>
      </c>
      <c r="G5" s="10">
        <f t="shared" si="2"/>
        <v>72000</v>
      </c>
      <c r="J5" s="7" t="s">
        <v>16</v>
      </c>
      <c r="K5" s="7">
        <v>30</v>
      </c>
      <c r="L5" s="7">
        <v>60</v>
      </c>
      <c r="M5" s="7">
        <v>120</v>
      </c>
      <c r="N5" s="7">
        <v>120</v>
      </c>
      <c r="O5" s="7">
        <v>120</v>
      </c>
      <c r="P5" s="7">
        <v>120</v>
      </c>
    </row>
    <row r="6" spans="1:16">
      <c r="A6" s="7" t="s">
        <v>63</v>
      </c>
      <c r="B6" s="10">
        <f t="shared" ref="B6:G6" si="3">PRODUCT(12,80,K6)</f>
        <v>9600</v>
      </c>
      <c r="C6" s="10">
        <f t="shared" si="3"/>
        <v>19200</v>
      </c>
      <c r="D6" s="10">
        <f t="shared" si="3"/>
        <v>38400</v>
      </c>
      <c r="E6" s="10">
        <f t="shared" si="3"/>
        <v>38400</v>
      </c>
      <c r="F6" s="10">
        <f t="shared" si="3"/>
        <v>38400</v>
      </c>
      <c r="G6" s="10">
        <f t="shared" si="3"/>
        <v>38400</v>
      </c>
      <c r="J6" s="7" t="s">
        <v>16</v>
      </c>
      <c r="K6" s="7">
        <v>10</v>
      </c>
      <c r="L6" s="7">
        <v>20</v>
      </c>
      <c r="M6" s="7">
        <v>40</v>
      </c>
      <c r="N6" s="7">
        <v>40</v>
      </c>
      <c r="O6" s="7">
        <v>40</v>
      </c>
      <c r="P6" s="7">
        <v>40</v>
      </c>
    </row>
    <row r="7" spans="1:16">
      <c r="A7" s="7" t="s">
        <v>64</v>
      </c>
      <c r="B7" s="10">
        <f t="shared" ref="B7:G7" si="4">PRODUCT(12,150,K7)</f>
        <v>3600</v>
      </c>
      <c r="C7" s="10">
        <f t="shared" si="4"/>
        <v>7200</v>
      </c>
      <c r="D7" s="10">
        <f t="shared" si="4"/>
        <v>14400</v>
      </c>
      <c r="E7" s="10">
        <f t="shared" si="4"/>
        <v>14400</v>
      </c>
      <c r="F7" s="10">
        <f t="shared" si="4"/>
        <v>14400</v>
      </c>
      <c r="G7" s="10">
        <f t="shared" si="4"/>
        <v>14400</v>
      </c>
      <c r="J7" s="7" t="s">
        <v>16</v>
      </c>
      <c r="K7" s="7">
        <v>2</v>
      </c>
      <c r="L7" s="7">
        <v>4</v>
      </c>
      <c r="M7" s="7">
        <v>8</v>
      </c>
      <c r="N7" s="7">
        <v>8</v>
      </c>
      <c r="O7" s="7">
        <v>8</v>
      </c>
      <c r="P7" s="7">
        <v>8</v>
      </c>
    </row>
    <row r="8" spans="1:16">
      <c r="A8" s="15" t="s">
        <v>35</v>
      </c>
      <c r="B8" s="16">
        <f t="shared" ref="B8:G8" si="5">SUM(B3:B7)</f>
        <v>49200</v>
      </c>
      <c r="C8" s="16">
        <f t="shared" si="5"/>
        <v>98400</v>
      </c>
      <c r="D8" s="16">
        <f t="shared" si="5"/>
        <v>196800</v>
      </c>
      <c r="E8" s="16">
        <f t="shared" si="5"/>
        <v>196800</v>
      </c>
      <c r="F8" s="16">
        <f t="shared" si="5"/>
        <v>196800</v>
      </c>
      <c r="G8" s="16">
        <f t="shared" si="5"/>
        <v>196800</v>
      </c>
      <c r="H8" s="8"/>
      <c r="I8" s="12"/>
      <c r="J8" s="15" t="s">
        <v>35</v>
      </c>
      <c r="K8" s="15">
        <f t="shared" ref="K8:P8" si="6">SUM(K3:K7)</f>
        <v>87</v>
      </c>
      <c r="L8" s="15">
        <f t="shared" si="6"/>
        <v>174</v>
      </c>
      <c r="M8" s="15">
        <f t="shared" si="6"/>
        <v>348</v>
      </c>
      <c r="N8" s="15">
        <f t="shared" si="6"/>
        <v>348</v>
      </c>
      <c r="O8" s="15">
        <f t="shared" si="6"/>
        <v>348</v>
      </c>
      <c r="P8" s="15">
        <f t="shared" si="6"/>
        <v>348</v>
      </c>
    </row>
    <row r="9" spans="1:16">
      <c r="B9" s="10"/>
      <c r="C9" s="10"/>
      <c r="D9" s="10"/>
      <c r="E9" s="10"/>
      <c r="F9" s="10"/>
      <c r="G9" s="10"/>
    </row>
    <row r="10" spans="1:16">
      <c r="A10" s="7" t="s">
        <v>10</v>
      </c>
      <c r="B10" s="10">
        <f t="shared" ref="B10:G10" si="7">PRODUCT(10,K10)</f>
        <v>1000</v>
      </c>
      <c r="C10" s="10">
        <f t="shared" si="7"/>
        <v>2000</v>
      </c>
      <c r="D10" s="10">
        <f t="shared" si="7"/>
        <v>3000</v>
      </c>
      <c r="E10" s="10">
        <f t="shared" si="7"/>
        <v>3500</v>
      </c>
      <c r="F10" s="10">
        <f t="shared" si="7"/>
        <v>3500</v>
      </c>
      <c r="G10" s="10">
        <f t="shared" si="7"/>
        <v>3500</v>
      </c>
      <c r="J10" s="7" t="s">
        <v>17</v>
      </c>
      <c r="K10" s="7">
        <v>100</v>
      </c>
      <c r="L10" s="7">
        <v>200</v>
      </c>
      <c r="M10" s="7">
        <v>300</v>
      </c>
      <c r="N10" s="7">
        <v>350</v>
      </c>
      <c r="O10" s="7">
        <v>350</v>
      </c>
      <c r="P10" s="7">
        <v>350</v>
      </c>
    </row>
    <row r="11" spans="1:16">
      <c r="A11" s="7" t="s">
        <v>14</v>
      </c>
      <c r="B11" s="10">
        <f t="shared" ref="B11:G12" si="8">PRODUCT(500,K11)</f>
        <v>0</v>
      </c>
      <c r="C11" s="10">
        <f t="shared" si="8"/>
        <v>12500</v>
      </c>
      <c r="D11" s="10">
        <f t="shared" si="8"/>
        <v>17500</v>
      </c>
      <c r="E11" s="10">
        <f t="shared" si="8"/>
        <v>20000</v>
      </c>
      <c r="F11" s="10">
        <f t="shared" si="8"/>
        <v>20000</v>
      </c>
      <c r="G11" s="10">
        <f t="shared" si="8"/>
        <v>20000</v>
      </c>
      <c r="J11" s="7" t="s">
        <v>18</v>
      </c>
      <c r="K11" s="7">
        <v>0</v>
      </c>
      <c r="L11" s="7">
        <v>25</v>
      </c>
      <c r="M11" s="7">
        <v>35</v>
      </c>
      <c r="N11" s="7">
        <v>40</v>
      </c>
      <c r="O11" s="7">
        <v>40</v>
      </c>
      <c r="P11" s="7">
        <v>40</v>
      </c>
    </row>
    <row r="12" spans="1:16">
      <c r="A12" s="7" t="s">
        <v>15</v>
      </c>
      <c r="B12" s="10">
        <f t="shared" si="8"/>
        <v>7500</v>
      </c>
      <c r="C12" s="10">
        <f t="shared" si="8"/>
        <v>12500</v>
      </c>
      <c r="D12" s="10">
        <f t="shared" si="8"/>
        <v>17500</v>
      </c>
      <c r="E12" s="10">
        <f t="shared" si="8"/>
        <v>20000</v>
      </c>
      <c r="F12" s="10">
        <f t="shared" si="8"/>
        <v>20000</v>
      </c>
      <c r="G12" s="10">
        <f t="shared" si="8"/>
        <v>20000</v>
      </c>
      <c r="J12" s="7" t="s">
        <v>18</v>
      </c>
      <c r="K12" s="7">
        <v>15</v>
      </c>
      <c r="L12" s="7">
        <v>25</v>
      </c>
      <c r="M12" s="7">
        <v>35</v>
      </c>
      <c r="N12" s="7">
        <v>40</v>
      </c>
      <c r="O12" s="7">
        <v>40</v>
      </c>
      <c r="P12" s="7">
        <v>40</v>
      </c>
    </row>
    <row r="13" spans="1:16">
      <c r="A13" s="7" t="s">
        <v>50</v>
      </c>
      <c r="B13" s="10">
        <f t="shared" ref="B13:G13" si="9">PRODUCT(5,K13)</f>
        <v>5000</v>
      </c>
      <c r="C13" s="10">
        <f t="shared" si="9"/>
        <v>20000</v>
      </c>
      <c r="D13" s="10">
        <f t="shared" si="9"/>
        <v>30000</v>
      </c>
      <c r="E13" s="10">
        <f t="shared" si="9"/>
        <v>35000</v>
      </c>
      <c r="F13" s="10">
        <f t="shared" si="9"/>
        <v>35000</v>
      </c>
      <c r="G13" s="10">
        <f t="shared" si="9"/>
        <v>35000</v>
      </c>
      <c r="J13" s="7" t="s">
        <v>53</v>
      </c>
      <c r="K13" s="7">
        <v>1000</v>
      </c>
      <c r="L13" s="7">
        <v>4000</v>
      </c>
      <c r="M13" s="7">
        <v>6000</v>
      </c>
      <c r="N13" s="7">
        <v>7000</v>
      </c>
      <c r="O13" s="7">
        <v>7000</v>
      </c>
      <c r="P13" s="7">
        <v>7000</v>
      </c>
    </row>
    <row r="14" spans="1:16">
      <c r="A14" s="7" t="s">
        <v>51</v>
      </c>
      <c r="B14" s="10">
        <f t="shared" ref="B14:G14" si="10">PRODUCT(10,K14)</f>
        <v>2500</v>
      </c>
      <c r="C14" s="10">
        <f t="shared" si="10"/>
        <v>5000</v>
      </c>
      <c r="D14" s="10">
        <f t="shared" si="10"/>
        <v>7500</v>
      </c>
      <c r="E14" s="10">
        <f t="shared" si="10"/>
        <v>10000</v>
      </c>
      <c r="F14" s="10">
        <f t="shared" si="10"/>
        <v>10000</v>
      </c>
      <c r="G14" s="10">
        <f t="shared" si="10"/>
        <v>10000</v>
      </c>
      <c r="J14" s="7" t="s">
        <v>52</v>
      </c>
      <c r="K14" s="7">
        <v>250</v>
      </c>
      <c r="L14" s="7">
        <v>500</v>
      </c>
      <c r="M14" s="7">
        <v>750</v>
      </c>
      <c r="N14" s="7">
        <v>1000</v>
      </c>
      <c r="O14" s="7">
        <v>1000</v>
      </c>
      <c r="P14" s="7">
        <v>1000</v>
      </c>
    </row>
    <row r="15" spans="1:16">
      <c r="A15" s="7" t="s">
        <v>1</v>
      </c>
      <c r="B15" s="10">
        <f t="shared" ref="B15:G15" si="11">PRODUCT(1000,K15)</f>
        <v>1000</v>
      </c>
      <c r="C15" s="10">
        <f t="shared" si="11"/>
        <v>2000</v>
      </c>
      <c r="D15" s="10">
        <f t="shared" si="11"/>
        <v>3000</v>
      </c>
      <c r="E15" s="10">
        <f t="shared" si="11"/>
        <v>4000</v>
      </c>
      <c r="F15" s="10">
        <f t="shared" si="11"/>
        <v>5000</v>
      </c>
      <c r="G15" s="10">
        <f t="shared" si="11"/>
        <v>6000</v>
      </c>
      <c r="J15" s="7" t="s">
        <v>19</v>
      </c>
      <c r="K15" s="7">
        <v>1</v>
      </c>
      <c r="L15" s="7">
        <v>2</v>
      </c>
      <c r="M15" s="7">
        <v>3</v>
      </c>
      <c r="N15" s="7">
        <v>4</v>
      </c>
      <c r="O15" s="7">
        <v>5</v>
      </c>
      <c r="P15" s="7">
        <v>6</v>
      </c>
    </row>
    <row r="17" spans="1:16">
      <c r="A17" s="13" t="s">
        <v>2</v>
      </c>
      <c r="B17" s="14">
        <f t="shared" ref="B17:G17" si="12">PRODUCT(125,K17)</f>
        <v>6250</v>
      </c>
      <c r="C17" s="14">
        <f t="shared" si="12"/>
        <v>7500</v>
      </c>
      <c r="D17" s="14">
        <f t="shared" si="12"/>
        <v>8750</v>
      </c>
      <c r="E17" s="14">
        <f t="shared" si="12"/>
        <v>10000</v>
      </c>
      <c r="F17" s="14">
        <f t="shared" si="12"/>
        <v>11250</v>
      </c>
      <c r="G17" s="14">
        <f t="shared" si="12"/>
        <v>12500</v>
      </c>
      <c r="J17" s="7" t="s">
        <v>20</v>
      </c>
      <c r="K17" s="7">
        <v>50</v>
      </c>
      <c r="L17" s="7">
        <v>60</v>
      </c>
      <c r="M17" s="7">
        <v>70</v>
      </c>
      <c r="N17" s="7">
        <v>80</v>
      </c>
      <c r="O17" s="7">
        <v>90</v>
      </c>
      <c r="P17" s="7">
        <v>100</v>
      </c>
    </row>
    <row r="18" spans="1:16">
      <c r="A18" s="13" t="s">
        <v>3</v>
      </c>
      <c r="B18" s="14">
        <v>0</v>
      </c>
      <c r="C18" s="14">
        <v>0</v>
      </c>
      <c r="D18" s="14">
        <v>0</v>
      </c>
      <c r="E18" s="14">
        <f>PRODUCT(125,N18)</f>
        <v>12500</v>
      </c>
      <c r="F18" s="14">
        <f>PRODUCT(125,O18)</f>
        <v>12500</v>
      </c>
      <c r="G18" s="14">
        <f>PRODUCT(125,P18)</f>
        <v>12500</v>
      </c>
      <c r="J18" s="7" t="s">
        <v>20</v>
      </c>
      <c r="K18" s="7">
        <v>0</v>
      </c>
      <c r="L18" s="7">
        <v>0</v>
      </c>
      <c r="M18" s="7">
        <v>0</v>
      </c>
      <c r="N18" s="7">
        <v>100</v>
      </c>
      <c r="O18" s="7">
        <v>100</v>
      </c>
      <c r="P18" s="7">
        <v>100</v>
      </c>
    </row>
    <row r="19" spans="1:16">
      <c r="A19" s="13" t="s">
        <v>4</v>
      </c>
      <c r="B19" s="14">
        <v>30000</v>
      </c>
      <c r="C19" s="14">
        <v>50000</v>
      </c>
      <c r="D19" s="14">
        <v>75000</v>
      </c>
      <c r="E19" s="14">
        <v>100000</v>
      </c>
      <c r="F19" s="14">
        <v>100000</v>
      </c>
      <c r="G19" s="14">
        <v>100000</v>
      </c>
    </row>
    <row r="20" spans="1:16">
      <c r="A20" s="13" t="s">
        <v>8</v>
      </c>
      <c r="B20" s="14">
        <v>20000</v>
      </c>
      <c r="C20" s="14">
        <v>30000</v>
      </c>
      <c r="D20" s="14">
        <v>40000</v>
      </c>
      <c r="E20" s="14">
        <v>50000</v>
      </c>
      <c r="F20" s="14">
        <v>50000</v>
      </c>
      <c r="G20" s="14">
        <v>50000</v>
      </c>
    </row>
    <row r="21" spans="1:16">
      <c r="A21" s="13" t="s">
        <v>5</v>
      </c>
      <c r="B21" s="14">
        <v>50000</v>
      </c>
      <c r="C21" s="14">
        <v>75000</v>
      </c>
      <c r="D21" s="14">
        <v>100000</v>
      </c>
      <c r="E21" s="14">
        <v>125000</v>
      </c>
      <c r="F21" s="14">
        <v>125000</v>
      </c>
      <c r="G21" s="14">
        <v>125000</v>
      </c>
    </row>
    <row r="23" spans="1:16">
      <c r="A23" s="13" t="s">
        <v>6</v>
      </c>
      <c r="B23" s="14">
        <v>1000</v>
      </c>
      <c r="C23" s="14">
        <v>2000</v>
      </c>
      <c r="D23" s="14">
        <v>2500</v>
      </c>
      <c r="E23" s="14">
        <v>2500</v>
      </c>
      <c r="F23" s="14">
        <v>2500</v>
      </c>
      <c r="G23" s="14">
        <v>2500</v>
      </c>
    </row>
    <row r="24" spans="1:16">
      <c r="A24" s="13" t="s">
        <v>7</v>
      </c>
      <c r="B24" s="14">
        <v>1000</v>
      </c>
      <c r="C24" s="14">
        <v>2000</v>
      </c>
      <c r="D24" s="14">
        <v>2500</v>
      </c>
      <c r="E24" s="14">
        <v>2500</v>
      </c>
      <c r="F24" s="14">
        <v>2500</v>
      </c>
      <c r="G24" s="14">
        <v>2500</v>
      </c>
    </row>
    <row r="25" spans="1:16">
      <c r="A25" s="15" t="s">
        <v>12</v>
      </c>
      <c r="B25" s="16">
        <f t="shared" ref="B25:G25" si="13">SUM(B10:B24)</f>
        <v>125250</v>
      </c>
      <c r="C25" s="16">
        <f t="shared" si="13"/>
        <v>220500</v>
      </c>
      <c r="D25" s="16">
        <f t="shared" si="13"/>
        <v>307250</v>
      </c>
      <c r="E25" s="16">
        <f t="shared" si="13"/>
        <v>395000</v>
      </c>
      <c r="F25" s="16">
        <f t="shared" si="13"/>
        <v>397250</v>
      </c>
      <c r="G25" s="16">
        <f t="shared" si="13"/>
        <v>399500</v>
      </c>
      <c r="H25" s="8"/>
      <c r="I25" s="12"/>
    </row>
    <row r="26" spans="1:16">
      <c r="A26" s="8"/>
      <c r="B26" s="11"/>
      <c r="C26" s="11"/>
      <c r="D26" s="11"/>
      <c r="E26" s="11"/>
      <c r="F26" s="11"/>
      <c r="G26" s="11"/>
      <c r="H26" s="8"/>
      <c r="I26" s="12"/>
    </row>
    <row r="27" spans="1:16">
      <c r="A27" s="7" t="s">
        <v>0</v>
      </c>
      <c r="B27" s="10">
        <f t="shared" ref="B27:G27" si="14">PRODUCT(5,K27)</f>
        <v>1000</v>
      </c>
      <c r="C27" s="10">
        <f t="shared" si="14"/>
        <v>2500</v>
      </c>
      <c r="D27" s="10">
        <f t="shared" si="14"/>
        <v>3000</v>
      </c>
      <c r="E27" s="10">
        <f t="shared" si="14"/>
        <v>3500</v>
      </c>
      <c r="F27" s="10">
        <f t="shared" si="14"/>
        <v>4000</v>
      </c>
      <c r="G27" s="10">
        <f t="shared" si="14"/>
        <v>4500</v>
      </c>
      <c r="J27" s="7" t="s">
        <v>21</v>
      </c>
      <c r="K27" s="7">
        <v>200</v>
      </c>
      <c r="L27" s="7">
        <v>500</v>
      </c>
      <c r="M27" s="7">
        <v>600</v>
      </c>
      <c r="N27" s="7">
        <v>700</v>
      </c>
      <c r="O27" s="7">
        <v>800</v>
      </c>
      <c r="P27" s="7">
        <v>900</v>
      </c>
    </row>
    <row r="28" spans="1:16">
      <c r="A28" s="7" t="s">
        <v>9</v>
      </c>
      <c r="B28" s="10">
        <v>0</v>
      </c>
      <c r="C28" s="10">
        <v>1500</v>
      </c>
      <c r="D28" s="10">
        <v>2000</v>
      </c>
      <c r="E28" s="10">
        <v>2500</v>
      </c>
      <c r="F28" s="10">
        <v>3000</v>
      </c>
      <c r="G28" s="10">
        <v>3500</v>
      </c>
      <c r="J28" s="7" t="s">
        <v>22</v>
      </c>
      <c r="K28" s="7">
        <v>200</v>
      </c>
      <c r="L28" s="7">
        <v>300</v>
      </c>
      <c r="M28" s="7">
        <v>400</v>
      </c>
      <c r="N28" s="7">
        <v>500</v>
      </c>
      <c r="O28" s="7">
        <v>600</v>
      </c>
      <c r="P28" s="7">
        <v>700</v>
      </c>
    </row>
    <row r="29" spans="1:16">
      <c r="A29" s="15" t="s">
        <v>11</v>
      </c>
      <c r="B29" s="16">
        <f t="shared" ref="B29:G29" si="15">SUM(B27:B28)</f>
        <v>1000</v>
      </c>
      <c r="C29" s="16">
        <f t="shared" si="15"/>
        <v>4000</v>
      </c>
      <c r="D29" s="16">
        <f t="shared" si="15"/>
        <v>5000</v>
      </c>
      <c r="E29" s="16">
        <f t="shared" si="15"/>
        <v>6000</v>
      </c>
      <c r="F29" s="16">
        <f t="shared" si="15"/>
        <v>7000</v>
      </c>
      <c r="G29" s="16">
        <f t="shared" si="15"/>
        <v>8000</v>
      </c>
      <c r="H29" s="8"/>
      <c r="I29" s="12"/>
    </row>
    <row r="30" spans="1:16">
      <c r="B30" s="10"/>
      <c r="C30" s="10"/>
      <c r="D30" s="10"/>
      <c r="E30" s="10"/>
      <c r="F30" s="10"/>
      <c r="G30" s="10"/>
    </row>
    <row r="31" spans="1:16">
      <c r="A31" s="15" t="s">
        <v>13</v>
      </c>
      <c r="B31" s="16">
        <f t="shared" ref="B31:G31" si="16">SUM(B29,B25,B8)</f>
        <v>175450</v>
      </c>
      <c r="C31" s="16">
        <f t="shared" si="16"/>
        <v>322900</v>
      </c>
      <c r="D31" s="16">
        <f t="shared" si="16"/>
        <v>509050</v>
      </c>
      <c r="E31" s="16">
        <f t="shared" si="16"/>
        <v>597800</v>
      </c>
      <c r="F31" s="16">
        <f t="shared" si="16"/>
        <v>601050</v>
      </c>
      <c r="G31" s="16">
        <f t="shared" si="16"/>
        <v>604300</v>
      </c>
      <c r="H31" s="8"/>
      <c r="I31" s="12"/>
    </row>
  </sheetData>
  <phoneticPr fontId="6" type="noConversion"/>
  <pageMargins left="0.75" right="0.75" top="1" bottom="1" header="0.5" footer="0.5"/>
  <pageSetup paperSize="3" orientation="landscape" horizontalDpi="4294967292" verticalDpi="4294967292"/>
  <ignoredErrors>
    <ignoredError sqref="B25:G2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E29" sqref="E29"/>
    </sheetView>
  </sheetViews>
  <sheetFormatPr baseColWidth="10" defaultRowHeight="15" x14ac:dyDescent="0"/>
  <cols>
    <col min="1" max="1" width="22.6640625" style="7" customWidth="1"/>
    <col min="2" max="7" width="8" style="7" customWidth="1"/>
    <col min="8" max="8" width="10.83203125" style="7"/>
    <col min="9" max="9" width="0.83203125" style="9" customWidth="1"/>
    <col min="10" max="16384" width="10.83203125" style="7"/>
  </cols>
  <sheetData>
    <row r="1" spans="1:18">
      <c r="B1" s="8">
        <v>2018</v>
      </c>
      <c r="C1" s="8">
        <v>2019</v>
      </c>
      <c r="D1" s="8">
        <v>2020</v>
      </c>
      <c r="E1" s="8">
        <v>2021</v>
      </c>
      <c r="F1" s="8">
        <v>2022</v>
      </c>
      <c r="G1" s="8">
        <v>2023</v>
      </c>
      <c r="H1" s="8"/>
      <c r="J1" s="8" t="s">
        <v>26</v>
      </c>
    </row>
    <row r="2" spans="1:18">
      <c r="B2" s="8"/>
      <c r="C2" s="8"/>
      <c r="D2" s="8"/>
      <c r="E2" s="8"/>
      <c r="F2" s="8"/>
      <c r="G2" s="8"/>
      <c r="H2" s="8"/>
      <c r="J2" s="8"/>
      <c r="Q2" s="7" t="s">
        <v>59</v>
      </c>
    </row>
    <row r="3" spans="1:18">
      <c r="A3" s="7" t="s">
        <v>23</v>
      </c>
      <c r="B3" s="7">
        <f>PRODUCT(0.46,Q3)</f>
        <v>11500</v>
      </c>
      <c r="C3" s="7">
        <f>PRODUCT(0.46,Q3)</f>
        <v>11500</v>
      </c>
      <c r="D3" s="7">
        <f>PRODUCT(0.46,Q3)</f>
        <v>11500</v>
      </c>
      <c r="E3" s="7">
        <f>PRODUCT(0.46,Q3)</f>
        <v>11500</v>
      </c>
      <c r="F3" s="7">
        <f>PRODUCT(0.46,Q3)</f>
        <v>11500</v>
      </c>
      <c r="G3" s="7">
        <f>PRODUCT(0.46,Q3)</f>
        <v>11500</v>
      </c>
      <c r="Q3" s="7">
        <v>25000</v>
      </c>
      <c r="R3" s="7" t="s">
        <v>36</v>
      </c>
    </row>
    <row r="4" spans="1:18">
      <c r="A4" s="7" t="s">
        <v>24</v>
      </c>
      <c r="B4" s="7">
        <v>5000</v>
      </c>
      <c r="C4" s="7">
        <v>5200</v>
      </c>
      <c r="D4" s="7">
        <v>5400</v>
      </c>
      <c r="E4" s="7">
        <v>5600</v>
      </c>
      <c r="F4" s="7">
        <v>5800</v>
      </c>
      <c r="G4" s="7">
        <v>6000</v>
      </c>
    </row>
    <row r="5" spans="1:18">
      <c r="A5" s="8" t="s">
        <v>33</v>
      </c>
      <c r="B5" s="8">
        <f t="shared" ref="B5:G5" si="0">SUM(B3:B4)</f>
        <v>16500</v>
      </c>
      <c r="C5" s="8">
        <f t="shared" si="0"/>
        <v>16700</v>
      </c>
      <c r="D5" s="8">
        <f t="shared" si="0"/>
        <v>16900</v>
      </c>
      <c r="E5" s="8">
        <f t="shared" si="0"/>
        <v>17100</v>
      </c>
      <c r="F5" s="8">
        <f t="shared" si="0"/>
        <v>17300</v>
      </c>
      <c r="G5" s="8">
        <f t="shared" si="0"/>
        <v>17500</v>
      </c>
      <c r="H5" s="8"/>
    </row>
    <row r="7" spans="1:18">
      <c r="A7" s="7" t="s">
        <v>25</v>
      </c>
      <c r="B7" s="7">
        <f>PRODUCT(12,J7)</f>
        <v>15000</v>
      </c>
      <c r="C7" s="7">
        <f>PRODUCT(12,K7)</f>
        <v>18000</v>
      </c>
      <c r="D7" s="7">
        <f t="shared" ref="D7:G7" si="1">PRODUCT(12,L7)</f>
        <v>21000</v>
      </c>
      <c r="E7" s="7">
        <f t="shared" si="1"/>
        <v>24000</v>
      </c>
      <c r="F7" s="7">
        <f t="shared" si="1"/>
        <v>27000</v>
      </c>
      <c r="G7" s="7">
        <f t="shared" si="1"/>
        <v>30000</v>
      </c>
      <c r="J7" s="7">
        <v>1250</v>
      </c>
      <c r="K7" s="7">
        <v>1500</v>
      </c>
      <c r="L7" s="7">
        <v>1750</v>
      </c>
      <c r="M7" s="7">
        <v>2000</v>
      </c>
      <c r="N7" s="7">
        <v>2250</v>
      </c>
      <c r="O7" s="7">
        <v>2500</v>
      </c>
    </row>
    <row r="8" spans="1:18">
      <c r="A8" s="7" t="s">
        <v>27</v>
      </c>
      <c r="B8" s="7">
        <f t="shared" ref="B8:B10" si="2">PRODUCT(12,J8)</f>
        <v>1800</v>
      </c>
      <c r="C8" s="7">
        <f t="shared" ref="C8:C10" si="3">PRODUCT(12,K8)</f>
        <v>2100</v>
      </c>
      <c r="D8" s="7">
        <f t="shared" ref="D8:D10" si="4">PRODUCT(12,L8)</f>
        <v>2400</v>
      </c>
      <c r="E8" s="7">
        <f t="shared" ref="E8:E10" si="5">PRODUCT(12,M8)</f>
        <v>2700</v>
      </c>
      <c r="F8" s="7">
        <f t="shared" ref="F8:F10" si="6">PRODUCT(12,N8)</f>
        <v>3000</v>
      </c>
      <c r="G8" s="7">
        <f t="shared" ref="G8:G10" si="7">PRODUCT(12,O8)</f>
        <v>3300</v>
      </c>
      <c r="J8" s="7">
        <v>150</v>
      </c>
      <c r="K8" s="7">
        <v>175</v>
      </c>
      <c r="L8" s="7">
        <v>200</v>
      </c>
      <c r="M8" s="7">
        <v>225</v>
      </c>
      <c r="N8" s="7">
        <v>250</v>
      </c>
      <c r="O8" s="7">
        <v>275</v>
      </c>
    </row>
    <row r="9" spans="1:18">
      <c r="A9" s="7" t="s">
        <v>28</v>
      </c>
      <c r="B9" s="7">
        <f t="shared" si="2"/>
        <v>2400</v>
      </c>
      <c r="C9" s="7">
        <f t="shared" si="3"/>
        <v>2700</v>
      </c>
      <c r="D9" s="7">
        <f t="shared" si="4"/>
        <v>3000</v>
      </c>
      <c r="E9" s="7">
        <f t="shared" si="5"/>
        <v>3300</v>
      </c>
      <c r="F9" s="7">
        <f t="shared" si="6"/>
        <v>3600</v>
      </c>
      <c r="G9" s="7">
        <f t="shared" si="7"/>
        <v>3900</v>
      </c>
      <c r="J9" s="7">
        <v>200</v>
      </c>
      <c r="K9" s="7">
        <v>225</v>
      </c>
      <c r="L9" s="7">
        <v>250</v>
      </c>
      <c r="M9" s="7">
        <v>275</v>
      </c>
      <c r="N9" s="7">
        <v>300</v>
      </c>
      <c r="O9" s="7">
        <v>325</v>
      </c>
    </row>
    <row r="10" spans="1:18">
      <c r="A10" s="7" t="s">
        <v>29</v>
      </c>
      <c r="B10" s="7">
        <f t="shared" si="2"/>
        <v>1800</v>
      </c>
      <c r="C10" s="7">
        <f t="shared" si="3"/>
        <v>2100</v>
      </c>
      <c r="D10" s="7">
        <f t="shared" si="4"/>
        <v>2400</v>
      </c>
      <c r="E10" s="7">
        <f t="shared" si="5"/>
        <v>2700</v>
      </c>
      <c r="F10" s="7">
        <f t="shared" si="6"/>
        <v>3000</v>
      </c>
      <c r="G10" s="7">
        <f t="shared" si="7"/>
        <v>3300</v>
      </c>
      <c r="J10" s="7">
        <v>150</v>
      </c>
      <c r="K10" s="7">
        <v>175</v>
      </c>
      <c r="L10" s="7">
        <v>200</v>
      </c>
      <c r="M10" s="7">
        <v>225</v>
      </c>
      <c r="N10" s="7">
        <v>250</v>
      </c>
      <c r="O10" s="7">
        <v>275</v>
      </c>
    </row>
    <row r="11" spans="1:18">
      <c r="A11" s="7" t="s">
        <v>30</v>
      </c>
      <c r="B11" s="7">
        <f t="shared" ref="B11:G12" si="8">PRODUCT(12,J11)</f>
        <v>600</v>
      </c>
      <c r="C11" s="7">
        <f t="shared" si="8"/>
        <v>720</v>
      </c>
      <c r="D11" s="7">
        <f t="shared" si="8"/>
        <v>840</v>
      </c>
      <c r="E11" s="7">
        <f t="shared" si="8"/>
        <v>960</v>
      </c>
      <c r="F11" s="7">
        <f t="shared" si="8"/>
        <v>1080</v>
      </c>
      <c r="G11" s="7">
        <f t="shared" si="8"/>
        <v>1200</v>
      </c>
      <c r="J11" s="7">
        <v>50</v>
      </c>
      <c r="K11" s="7">
        <v>60</v>
      </c>
      <c r="L11" s="7">
        <v>70</v>
      </c>
      <c r="M11" s="7">
        <v>80</v>
      </c>
      <c r="N11" s="7">
        <v>90</v>
      </c>
      <c r="O11" s="7">
        <v>100</v>
      </c>
    </row>
    <row r="12" spans="1:18">
      <c r="A12" s="7" t="s">
        <v>60</v>
      </c>
      <c r="B12" s="7">
        <f t="shared" si="8"/>
        <v>12000</v>
      </c>
      <c r="C12" s="7">
        <f t="shared" si="8"/>
        <v>13200</v>
      </c>
      <c r="D12" s="7">
        <f t="shared" si="8"/>
        <v>14400</v>
      </c>
      <c r="E12" s="7">
        <f t="shared" si="8"/>
        <v>15600</v>
      </c>
      <c r="F12" s="7">
        <f t="shared" si="8"/>
        <v>16800</v>
      </c>
      <c r="G12" s="7">
        <f t="shared" si="8"/>
        <v>18000</v>
      </c>
      <c r="J12" s="7">
        <v>1000</v>
      </c>
      <c r="K12" s="7">
        <v>1100</v>
      </c>
      <c r="L12" s="7">
        <v>1200</v>
      </c>
      <c r="M12" s="7">
        <v>1300</v>
      </c>
      <c r="N12" s="7">
        <v>1400</v>
      </c>
      <c r="O12" s="7">
        <v>1500</v>
      </c>
    </row>
    <row r="13" spans="1:18">
      <c r="A13" s="8" t="s">
        <v>33</v>
      </c>
      <c r="B13" s="8">
        <f t="shared" ref="B13:G13" si="9">SUM(B7:B12)</f>
        <v>33600</v>
      </c>
      <c r="C13" s="8">
        <f t="shared" si="9"/>
        <v>38820</v>
      </c>
      <c r="D13" s="8">
        <f t="shared" si="9"/>
        <v>44040</v>
      </c>
      <c r="E13" s="8">
        <f t="shared" si="9"/>
        <v>49260</v>
      </c>
      <c r="F13" s="8">
        <f t="shared" si="9"/>
        <v>54480</v>
      </c>
      <c r="G13" s="8">
        <f t="shared" si="9"/>
        <v>59700</v>
      </c>
      <c r="H13" s="8"/>
      <c r="J13" s="8">
        <f t="shared" ref="J13:O13" si="10">SUM(J7:J12)</f>
        <v>2800</v>
      </c>
      <c r="K13" s="8">
        <f t="shared" si="10"/>
        <v>3235</v>
      </c>
      <c r="L13" s="8">
        <f t="shared" si="10"/>
        <v>3670</v>
      </c>
      <c r="M13" s="8">
        <f t="shared" si="10"/>
        <v>4105</v>
      </c>
      <c r="N13" s="8">
        <f t="shared" si="10"/>
        <v>4540</v>
      </c>
      <c r="O13" s="8">
        <f t="shared" si="10"/>
        <v>4975</v>
      </c>
    </row>
    <row r="15" spans="1:18">
      <c r="A15" s="7" t="s">
        <v>58</v>
      </c>
      <c r="B15" s="7">
        <f>QUOTIENT(SUM('Annualized Income'!B23:B24),2)</f>
        <v>1000</v>
      </c>
      <c r="C15" s="7">
        <f>QUOTIENT(SUM('Annualized Income'!C23:C24),2)</f>
        <v>2000</v>
      </c>
      <c r="D15" s="7">
        <f>QUOTIENT(SUM('Annualized Income'!D23:D24),2)</f>
        <v>2500</v>
      </c>
      <c r="E15" s="7">
        <f>QUOTIENT(SUM('Annualized Income'!E23:E24),2)</f>
        <v>2500</v>
      </c>
      <c r="F15" s="7">
        <f>QUOTIENT(SUM('Annualized Income'!F23:F24),2)</f>
        <v>2500</v>
      </c>
      <c r="G15" s="7">
        <f>QUOTIENT(SUM('Annualized Income'!G23:G24),2)</f>
        <v>2500</v>
      </c>
      <c r="J15" s="7">
        <f t="shared" ref="J15:O15" si="11">QUOTIENT(B15,12)</f>
        <v>83</v>
      </c>
      <c r="K15" s="7">
        <f t="shared" si="11"/>
        <v>166</v>
      </c>
      <c r="L15" s="7">
        <f t="shared" si="11"/>
        <v>208</v>
      </c>
      <c r="M15" s="7">
        <f t="shared" si="11"/>
        <v>208</v>
      </c>
      <c r="N15" s="7">
        <f t="shared" si="11"/>
        <v>208</v>
      </c>
      <c r="O15" s="7">
        <f t="shared" si="11"/>
        <v>208</v>
      </c>
    </row>
    <row r="16" spans="1:18">
      <c r="A16" s="7" t="s">
        <v>32</v>
      </c>
      <c r="B16" s="7">
        <f>PRODUCT(12,J16)</f>
        <v>2400</v>
      </c>
      <c r="C16" s="7">
        <f>PRODUCT(12,K16)</f>
        <v>2700</v>
      </c>
      <c r="D16" s="7">
        <f t="shared" ref="D16:G17" si="12">PRODUCT(12,L16)</f>
        <v>3000</v>
      </c>
      <c r="E16" s="7">
        <f t="shared" si="12"/>
        <v>3300</v>
      </c>
      <c r="F16" s="7">
        <f t="shared" si="12"/>
        <v>3600</v>
      </c>
      <c r="G16" s="7">
        <f t="shared" si="12"/>
        <v>3900</v>
      </c>
      <c r="J16" s="7">
        <v>200</v>
      </c>
      <c r="K16" s="7">
        <v>225</v>
      </c>
      <c r="L16" s="7">
        <v>250</v>
      </c>
      <c r="M16" s="7">
        <v>275</v>
      </c>
      <c r="N16" s="7">
        <v>300</v>
      </c>
      <c r="O16" s="7">
        <v>325</v>
      </c>
    </row>
    <row r="17" spans="1:15">
      <c r="A17" s="7" t="s">
        <v>31</v>
      </c>
      <c r="B17" s="7">
        <f>PRODUCT(12,J17)</f>
        <v>3000</v>
      </c>
      <c r="C17" s="7">
        <f>PRODUCT(12,K17)</f>
        <v>3600</v>
      </c>
      <c r="D17" s="7">
        <f t="shared" si="12"/>
        <v>4200</v>
      </c>
      <c r="E17" s="7">
        <f t="shared" si="12"/>
        <v>4800</v>
      </c>
      <c r="F17" s="7">
        <f t="shared" si="12"/>
        <v>5400</v>
      </c>
      <c r="G17" s="7">
        <f t="shared" si="12"/>
        <v>6000</v>
      </c>
      <c r="J17" s="7">
        <v>250</v>
      </c>
      <c r="K17" s="7">
        <v>300</v>
      </c>
      <c r="L17" s="7">
        <v>350</v>
      </c>
      <c r="M17" s="7">
        <v>400</v>
      </c>
      <c r="N17" s="7">
        <v>450</v>
      </c>
      <c r="O17" s="7">
        <v>500</v>
      </c>
    </row>
    <row r="18" spans="1:15">
      <c r="A18" s="8" t="s">
        <v>33</v>
      </c>
      <c r="B18" s="8">
        <f t="shared" ref="B18:G18" si="13">SUM(B16:B17)</f>
        <v>5400</v>
      </c>
      <c r="C18" s="8">
        <f t="shared" si="13"/>
        <v>6300</v>
      </c>
      <c r="D18" s="8">
        <f t="shared" si="13"/>
        <v>7200</v>
      </c>
      <c r="E18" s="8">
        <f t="shared" si="13"/>
        <v>8100</v>
      </c>
      <c r="F18" s="8">
        <f t="shared" si="13"/>
        <v>9000</v>
      </c>
      <c r="G18" s="8">
        <f t="shared" si="13"/>
        <v>9900</v>
      </c>
      <c r="H18" s="8"/>
      <c r="J18" s="8">
        <f t="shared" ref="J18:O18" si="14">SUM(J15:J17)</f>
        <v>533</v>
      </c>
      <c r="K18" s="8">
        <f t="shared" si="14"/>
        <v>691</v>
      </c>
      <c r="L18" s="8">
        <f t="shared" si="14"/>
        <v>808</v>
      </c>
      <c r="M18" s="8">
        <f t="shared" si="14"/>
        <v>883</v>
      </c>
      <c r="N18" s="8">
        <f t="shared" si="14"/>
        <v>958</v>
      </c>
      <c r="O18" s="8">
        <f t="shared" si="14"/>
        <v>1033</v>
      </c>
    </row>
    <row r="19" spans="1:15">
      <c r="A19" s="8"/>
      <c r="B19" s="8"/>
      <c r="C19" s="8"/>
      <c r="D19" s="8"/>
      <c r="E19" s="8"/>
      <c r="F19" s="8"/>
      <c r="G19" s="8"/>
      <c r="H19" s="8"/>
      <c r="J19" s="8"/>
      <c r="K19" s="8"/>
      <c r="L19" s="8"/>
      <c r="M19" s="8"/>
      <c r="N19" s="8"/>
      <c r="O19" s="8"/>
    </row>
    <row r="20" spans="1:15">
      <c r="A20" s="15" t="s">
        <v>66</v>
      </c>
      <c r="B20" s="15">
        <f t="shared" ref="B20:G20" si="15">SUM(B5,B13,B18)</f>
        <v>55500</v>
      </c>
      <c r="C20" s="15">
        <f t="shared" si="15"/>
        <v>61820</v>
      </c>
      <c r="D20" s="15">
        <f t="shared" si="15"/>
        <v>68140</v>
      </c>
      <c r="E20" s="15">
        <f t="shared" si="15"/>
        <v>74460</v>
      </c>
      <c r="F20" s="15">
        <f t="shared" si="15"/>
        <v>80780</v>
      </c>
      <c r="G20" s="15">
        <f t="shared" si="15"/>
        <v>87100</v>
      </c>
      <c r="H20" s="8"/>
      <c r="J20" s="8"/>
      <c r="K20" s="8"/>
      <c r="L20" s="8"/>
      <c r="M20" s="8"/>
      <c r="N20" s="8"/>
      <c r="O20" s="8"/>
    </row>
    <row r="21" spans="1:15">
      <c r="A21" s="8"/>
      <c r="B21" s="8"/>
      <c r="C21" s="8"/>
      <c r="D21" s="8"/>
      <c r="E21" s="8"/>
      <c r="F21" s="8"/>
      <c r="G21" s="8"/>
      <c r="H21" s="8"/>
      <c r="J21" s="8"/>
      <c r="K21" s="8"/>
      <c r="L21" s="8"/>
      <c r="M21" s="8"/>
      <c r="N21" s="8"/>
      <c r="O21" s="8"/>
    </row>
    <row r="22" spans="1:15">
      <c r="A22" s="8" t="s">
        <v>46</v>
      </c>
      <c r="B22" s="11">
        <v>0</v>
      </c>
      <c r="C22" s="11">
        <v>175000</v>
      </c>
      <c r="D22" s="11">
        <v>185000</v>
      </c>
      <c r="E22" s="11">
        <v>195000</v>
      </c>
      <c r="F22" s="11">
        <v>205000</v>
      </c>
      <c r="G22" s="11">
        <v>215000</v>
      </c>
      <c r="H22" s="8"/>
      <c r="J22" s="11">
        <f t="shared" ref="J22:O22" si="16">QUOTIENT(B22,12)</f>
        <v>0</v>
      </c>
      <c r="K22" s="8">
        <f t="shared" si="16"/>
        <v>14583</v>
      </c>
      <c r="L22" s="8">
        <f t="shared" si="16"/>
        <v>15416</v>
      </c>
      <c r="M22" s="8">
        <f t="shared" si="16"/>
        <v>16250</v>
      </c>
      <c r="N22" s="8">
        <f t="shared" si="16"/>
        <v>17083</v>
      </c>
      <c r="O22" s="8">
        <f t="shared" si="16"/>
        <v>17916</v>
      </c>
    </row>
    <row r="24" spans="1:15">
      <c r="A24" s="8"/>
    </row>
    <row r="25" spans="1:15">
      <c r="A25" s="15" t="s">
        <v>34</v>
      </c>
      <c r="B25" s="16">
        <f t="shared" ref="B25:G25" si="17">SUM(B5,B13,B18,B22)</f>
        <v>55500</v>
      </c>
      <c r="C25" s="16">
        <f t="shared" si="17"/>
        <v>236820</v>
      </c>
      <c r="D25" s="16">
        <f t="shared" si="17"/>
        <v>253140</v>
      </c>
      <c r="E25" s="16">
        <f t="shared" si="17"/>
        <v>269460</v>
      </c>
      <c r="F25" s="16">
        <f t="shared" si="17"/>
        <v>285780</v>
      </c>
      <c r="G25" s="16">
        <f t="shared" si="17"/>
        <v>302100</v>
      </c>
      <c r="H25" s="8"/>
      <c r="J25" s="8"/>
      <c r="K25" s="8"/>
      <c r="L25" s="8">
        <f>SUM(L13,L18)</f>
        <v>4478</v>
      </c>
      <c r="M25" s="8">
        <f>SUM(M13,M18)</f>
        <v>4988</v>
      </c>
      <c r="N25" s="8">
        <f>SUM(N13,N18)</f>
        <v>5498</v>
      </c>
      <c r="O25" s="8">
        <f>SUM(O13,O18)</f>
        <v>6008</v>
      </c>
    </row>
  </sheetData>
  <pageMargins left="0.75" right="0.75" top="1" bottom="1" header="0.5" footer="0.5"/>
  <pageSetup orientation="portrait" horizontalDpi="4294967292" verticalDpi="4294967292"/>
  <ignoredErrors>
    <ignoredError sqref="B5:G5" formulaRange="1"/>
    <ignoredError sqref="B25 J2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2" sqref="A22"/>
    </sheetView>
  </sheetViews>
  <sheetFormatPr baseColWidth="10" defaultRowHeight="15" x14ac:dyDescent="0"/>
  <cols>
    <col min="1" max="1" width="35.83203125" customWidth="1"/>
  </cols>
  <sheetData>
    <row r="1" spans="1:7">
      <c r="B1">
        <v>2018</v>
      </c>
      <c r="C1">
        <v>2019</v>
      </c>
      <c r="D1">
        <v>2020</v>
      </c>
      <c r="E1">
        <v>2021</v>
      </c>
      <c r="F1">
        <v>2022</v>
      </c>
      <c r="G1">
        <v>2023</v>
      </c>
    </row>
    <row r="2" spans="1:7">
      <c r="B2" s="1"/>
      <c r="C2" s="1"/>
      <c r="D2" s="1"/>
      <c r="E2" s="1"/>
      <c r="F2" s="1"/>
      <c r="G2" s="1"/>
    </row>
    <row r="3" spans="1:7">
      <c r="A3" s="2" t="s">
        <v>37</v>
      </c>
      <c r="B3" s="1">
        <v>1000000</v>
      </c>
      <c r="C3" s="1">
        <v>25000</v>
      </c>
      <c r="D3" s="1">
        <v>25000</v>
      </c>
      <c r="E3" s="1">
        <v>25000</v>
      </c>
      <c r="F3" s="1">
        <v>25000</v>
      </c>
      <c r="G3" s="1">
        <v>25000</v>
      </c>
    </row>
    <row r="4" spans="1:7">
      <c r="B4" s="1"/>
      <c r="C4" s="1"/>
      <c r="D4" s="1"/>
      <c r="E4" s="1"/>
      <c r="F4" s="1"/>
      <c r="G4" s="1"/>
    </row>
    <row r="5" spans="1:7">
      <c r="B5" s="1"/>
      <c r="C5" s="1"/>
      <c r="D5" s="1"/>
      <c r="E5" s="1"/>
      <c r="F5" s="1"/>
      <c r="G5" s="1"/>
    </row>
    <row r="6" spans="1:7">
      <c r="A6" s="2" t="s">
        <v>55</v>
      </c>
      <c r="B6" s="1"/>
      <c r="C6" s="1"/>
      <c r="D6" s="1"/>
      <c r="E6" s="1"/>
      <c r="F6" s="1"/>
      <c r="G6" s="1"/>
    </row>
    <row r="7" spans="1:7">
      <c r="A7" t="s">
        <v>38</v>
      </c>
      <c r="B7" s="1">
        <f>PRODUCT(0.1,B3)</f>
        <v>100000</v>
      </c>
      <c r="C7" s="1">
        <f>PRODUCT(0.1,B3)</f>
        <v>100000</v>
      </c>
      <c r="D7" s="1">
        <f>PRODUCT(0.1,B3)</f>
        <v>100000</v>
      </c>
      <c r="E7" s="1">
        <f>PRODUCT(0.1,B3)</f>
        <v>100000</v>
      </c>
      <c r="F7" s="1">
        <f>PRODUCT(0.1,B3)</f>
        <v>100000</v>
      </c>
      <c r="G7" s="1">
        <f>PRODUCT(0.1,B3)</f>
        <v>100000</v>
      </c>
    </row>
    <row r="8" spans="1:7">
      <c r="A8" t="s">
        <v>39</v>
      </c>
      <c r="B8" s="1"/>
      <c r="C8" s="1">
        <f>PRODUCT(0.1,C3)</f>
        <v>2500</v>
      </c>
      <c r="D8" s="1">
        <f>PRODUCT(0.1,C3)</f>
        <v>2500</v>
      </c>
      <c r="E8" s="1">
        <f>PRODUCT(0.1,C3)</f>
        <v>2500</v>
      </c>
      <c r="F8" s="1">
        <f>PRODUCT(0.1,C3)</f>
        <v>2500</v>
      </c>
      <c r="G8" s="1">
        <f>PRODUCT(0.1,C3)</f>
        <v>2500</v>
      </c>
    </row>
    <row r="9" spans="1:7">
      <c r="A9" t="s">
        <v>40</v>
      </c>
      <c r="B9" s="1"/>
      <c r="C9" s="1"/>
      <c r="D9" s="1">
        <f>PRODUCT(0.1,D3)</f>
        <v>2500</v>
      </c>
      <c r="E9" s="1">
        <f>PRODUCT(0.1,D3)</f>
        <v>2500</v>
      </c>
      <c r="F9" s="1">
        <f>PRODUCT(0.1,D3)</f>
        <v>2500</v>
      </c>
      <c r="G9" s="1">
        <f>PRODUCT(0.1,D3)</f>
        <v>2500</v>
      </c>
    </row>
    <row r="10" spans="1:7">
      <c r="A10" t="s">
        <v>41</v>
      </c>
      <c r="B10" s="1"/>
      <c r="C10" s="1"/>
      <c r="D10" s="1"/>
      <c r="E10" s="1">
        <f>PRODUCT(0.1,E3)</f>
        <v>2500</v>
      </c>
      <c r="F10" s="1">
        <f>PRODUCT(0.1,E3)</f>
        <v>2500</v>
      </c>
      <c r="G10" s="1">
        <f>PRODUCT(0.1,E3)</f>
        <v>2500</v>
      </c>
    </row>
    <row r="11" spans="1:7">
      <c r="A11" t="s">
        <v>42</v>
      </c>
      <c r="B11" s="1"/>
      <c r="C11" s="1"/>
      <c r="D11" s="1"/>
      <c r="E11" s="1"/>
      <c r="F11" s="1">
        <f>PRODUCT(0.1,F3)</f>
        <v>2500</v>
      </c>
      <c r="G11" s="1">
        <f>PRODUCT(0.1,F3)</f>
        <v>2500</v>
      </c>
    </row>
    <row r="12" spans="1:7">
      <c r="A12" t="s">
        <v>43</v>
      </c>
      <c r="B12" s="1"/>
      <c r="C12" s="1"/>
      <c r="D12" s="1"/>
      <c r="E12" s="1"/>
      <c r="F12" s="1"/>
      <c r="G12" s="1">
        <f>PRODUCT(0.1,G3)</f>
        <v>2500</v>
      </c>
    </row>
    <row r="13" spans="1:7">
      <c r="A13" s="2" t="s">
        <v>33</v>
      </c>
      <c r="B13" s="3">
        <f>SUM(B7:B12)</f>
        <v>100000</v>
      </c>
      <c r="C13" s="3">
        <f>SUM(C7:C12)</f>
        <v>102500</v>
      </c>
      <c r="D13" s="3">
        <f t="shared" ref="D13:G13" si="0">SUM(D7:D12)</f>
        <v>105000</v>
      </c>
      <c r="E13" s="3">
        <f t="shared" si="0"/>
        <v>107500</v>
      </c>
      <c r="F13" s="3">
        <f t="shared" si="0"/>
        <v>110000</v>
      </c>
      <c r="G13" s="3">
        <f t="shared" si="0"/>
        <v>112500</v>
      </c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21" spans="1:1">
      <c r="A21" t="s">
        <v>56</v>
      </c>
    </row>
  </sheetData>
  <pageMargins left="0.75" right="0.75" top="1" bottom="1" header="0.5" footer="0.5"/>
  <pageSetup orientation="portrait" horizontalDpi="4294967292" verticalDpi="4294967292"/>
  <ignoredErrors>
    <ignoredError sqref="C13:F13 B1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10" sqref="G10"/>
    </sheetView>
  </sheetViews>
  <sheetFormatPr baseColWidth="10" defaultRowHeight="15" x14ac:dyDescent="0"/>
  <cols>
    <col min="1" max="1" width="29.83203125" customWidth="1"/>
  </cols>
  <sheetData>
    <row r="1" spans="1:7">
      <c r="B1">
        <v>2018</v>
      </c>
      <c r="C1">
        <v>2019</v>
      </c>
      <c r="D1">
        <v>2020</v>
      </c>
      <c r="E1">
        <v>2021</v>
      </c>
      <c r="F1">
        <v>2022</v>
      </c>
      <c r="G1">
        <v>2023</v>
      </c>
    </row>
    <row r="3" spans="1:7">
      <c r="A3" t="s">
        <v>47</v>
      </c>
      <c r="B3" s="6">
        <f>'Annualized Income'!B31</f>
        <v>175450</v>
      </c>
      <c r="C3" s="1">
        <f>'Annualized Income'!C31</f>
        <v>322900</v>
      </c>
      <c r="D3" s="1">
        <f>'Annualized Income'!D31</f>
        <v>509050</v>
      </c>
      <c r="E3" s="1">
        <f>'Annualized Income'!E31</f>
        <v>597800</v>
      </c>
      <c r="F3" s="1">
        <f>'Annualized Income'!F31</f>
        <v>601050</v>
      </c>
      <c r="G3" s="1">
        <f>'Annualized Income'!G31</f>
        <v>604300</v>
      </c>
    </row>
    <row r="4" spans="1:7">
      <c r="A4" t="s">
        <v>48</v>
      </c>
      <c r="B4" s="1">
        <f>'Annualized OpEx'!B25</f>
        <v>55500</v>
      </c>
      <c r="C4" s="1">
        <f>'Annualized OpEx'!C25</f>
        <v>236820</v>
      </c>
      <c r="D4" s="1">
        <f>'Annualized OpEx'!D25</f>
        <v>253140</v>
      </c>
      <c r="E4" s="1">
        <f>'Annualized OpEx'!E25</f>
        <v>269460</v>
      </c>
      <c r="F4" s="1">
        <f>'Annualized OpEx'!F25</f>
        <v>285780</v>
      </c>
      <c r="G4" s="1">
        <f>'Annualized OpEx'!G25</f>
        <v>302100</v>
      </c>
    </row>
    <row r="5" spans="1:7">
      <c r="A5" t="s">
        <v>49</v>
      </c>
      <c r="B5">
        <v>0</v>
      </c>
      <c r="C5" s="1">
        <v>50000</v>
      </c>
      <c r="D5" s="1">
        <v>50000</v>
      </c>
      <c r="E5" s="1">
        <v>50000</v>
      </c>
      <c r="F5" s="1">
        <v>50000</v>
      </c>
      <c r="G5" s="1">
        <v>50000</v>
      </c>
    </row>
    <row r="6" spans="1:7">
      <c r="A6" s="2" t="s">
        <v>54</v>
      </c>
      <c r="B6" s="3">
        <f t="shared" ref="B6:G6" si="0">SUM(B3,-B4,-B5)</f>
        <v>119950</v>
      </c>
      <c r="C6" s="3">
        <f t="shared" si="0"/>
        <v>36080</v>
      </c>
      <c r="D6" s="3">
        <f t="shared" si="0"/>
        <v>205910</v>
      </c>
      <c r="E6" s="3">
        <f t="shared" si="0"/>
        <v>278340</v>
      </c>
      <c r="F6" s="3">
        <f t="shared" si="0"/>
        <v>265270</v>
      </c>
      <c r="G6" s="3">
        <f t="shared" si="0"/>
        <v>252200</v>
      </c>
    </row>
    <row r="9" spans="1:7">
      <c r="A9" t="s">
        <v>57</v>
      </c>
      <c r="B9" s="1">
        <f>'Annualized Equipment Costs'!B13</f>
        <v>100000</v>
      </c>
      <c r="C9" s="1">
        <f>'Annualized Equipment Costs'!C13</f>
        <v>102500</v>
      </c>
      <c r="D9" s="1">
        <f>'Annualized Equipment Costs'!D13</f>
        <v>105000</v>
      </c>
      <c r="E9" s="1">
        <f>'Annualized Equipment Costs'!E13</f>
        <v>107500</v>
      </c>
      <c r="F9" s="1">
        <f>'Annualized Equipment Costs'!F13</f>
        <v>110000</v>
      </c>
      <c r="G9" s="1">
        <f>'Annualized Equipment Costs'!G13</f>
        <v>112500</v>
      </c>
    </row>
  </sheetData>
  <pageMargins left="0.75" right="0.75" top="1" bottom="1" header="0.5" footer="0.5"/>
  <ignoredErrors>
    <ignoredError sqref="C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pane ySplit="1" topLeftCell="A4" activePane="bottomLeft" state="frozen"/>
      <selection pane="bottomLeft" activeCell="C35" sqref="C35"/>
    </sheetView>
  </sheetViews>
  <sheetFormatPr baseColWidth="10" defaultRowHeight="15" x14ac:dyDescent="0"/>
  <cols>
    <col min="1" max="1" width="16.1640625" customWidth="1"/>
    <col min="2" max="2" width="36" customWidth="1"/>
  </cols>
  <sheetData>
    <row r="1" spans="1:5">
      <c r="A1" t="s">
        <v>67</v>
      </c>
      <c r="B1" t="s">
        <v>68</v>
      </c>
      <c r="C1" t="s">
        <v>69</v>
      </c>
      <c r="D1" t="s">
        <v>70</v>
      </c>
      <c r="E1" t="s">
        <v>71</v>
      </c>
    </row>
    <row r="2" spans="1:5">
      <c r="A2" t="s">
        <v>72</v>
      </c>
      <c r="B2" t="s">
        <v>75</v>
      </c>
      <c r="C2">
        <v>40</v>
      </c>
    </row>
    <row r="3" spans="1:5">
      <c r="A3" t="s">
        <v>72</v>
      </c>
      <c r="B3" t="s">
        <v>76</v>
      </c>
      <c r="C3">
        <v>4</v>
      </c>
    </row>
    <row r="4" spans="1:5">
      <c r="A4" t="s">
        <v>72</v>
      </c>
      <c r="B4" t="s">
        <v>77</v>
      </c>
      <c r="C4">
        <v>160</v>
      </c>
    </row>
    <row r="5" spans="1:5">
      <c r="A5" t="s">
        <v>72</v>
      </c>
      <c r="B5" t="s">
        <v>78</v>
      </c>
      <c r="C5">
        <v>8</v>
      </c>
    </row>
    <row r="6" spans="1:5">
      <c r="A6" t="s">
        <v>72</v>
      </c>
      <c r="B6" t="s">
        <v>79</v>
      </c>
      <c r="C6">
        <v>10</v>
      </c>
    </row>
    <row r="7" spans="1:5">
      <c r="A7" t="s">
        <v>72</v>
      </c>
    </row>
    <row r="8" spans="1:5">
      <c r="A8" t="s">
        <v>72</v>
      </c>
    </row>
    <row r="9" spans="1:5">
      <c r="A9" t="s">
        <v>72</v>
      </c>
    </row>
    <row r="10" spans="1:5">
      <c r="A10" t="s">
        <v>72</v>
      </c>
    </row>
    <row r="11" spans="1:5">
      <c r="A11" t="s">
        <v>73</v>
      </c>
      <c r="B11" t="s">
        <v>120</v>
      </c>
      <c r="C11">
        <v>10</v>
      </c>
    </row>
    <row r="12" spans="1:5">
      <c r="A12" t="s">
        <v>73</v>
      </c>
      <c r="B12" t="s">
        <v>121</v>
      </c>
      <c r="C12">
        <v>1</v>
      </c>
    </row>
    <row r="13" spans="1:5">
      <c r="A13" t="s">
        <v>73</v>
      </c>
      <c r="B13" t="s">
        <v>122</v>
      </c>
      <c r="C13">
        <v>1</v>
      </c>
    </row>
    <row r="14" spans="1:5">
      <c r="A14" t="s">
        <v>73</v>
      </c>
      <c r="B14" t="s">
        <v>123</v>
      </c>
      <c r="C14">
        <v>5</v>
      </c>
    </row>
    <row r="15" spans="1:5">
      <c r="A15" t="s">
        <v>73</v>
      </c>
      <c r="B15" t="s">
        <v>124</v>
      </c>
      <c r="C15">
        <v>1</v>
      </c>
    </row>
    <row r="16" spans="1:5">
      <c r="A16" t="s">
        <v>73</v>
      </c>
      <c r="B16" t="s">
        <v>125</v>
      </c>
      <c r="C16">
        <v>1</v>
      </c>
    </row>
    <row r="17" spans="1:3">
      <c r="A17" t="s">
        <v>73</v>
      </c>
      <c r="B17" t="s">
        <v>142</v>
      </c>
      <c r="C17">
        <v>1</v>
      </c>
    </row>
    <row r="18" spans="1:3">
      <c r="A18" t="s">
        <v>73</v>
      </c>
      <c r="B18" t="s">
        <v>143</v>
      </c>
      <c r="C18">
        <v>1</v>
      </c>
    </row>
    <row r="19" spans="1:3">
      <c r="A19" t="s">
        <v>73</v>
      </c>
      <c r="B19" t="s">
        <v>146</v>
      </c>
      <c r="C19">
        <v>5</v>
      </c>
    </row>
    <row r="20" spans="1:3">
      <c r="A20" t="s">
        <v>73</v>
      </c>
      <c r="B20" t="s">
        <v>147</v>
      </c>
      <c r="C20">
        <v>6</v>
      </c>
    </row>
    <row r="21" spans="1:3">
      <c r="A21" t="s">
        <v>73</v>
      </c>
    </row>
    <row r="22" spans="1:3">
      <c r="A22" t="s">
        <v>73</v>
      </c>
    </row>
    <row r="23" spans="1:3">
      <c r="A23" t="s">
        <v>73</v>
      </c>
    </row>
    <row r="24" spans="1:3">
      <c r="A24" t="s">
        <v>73</v>
      </c>
    </row>
    <row r="25" spans="1:3">
      <c r="A25" t="s">
        <v>73</v>
      </c>
    </row>
    <row r="26" spans="1:3">
      <c r="A26" t="s">
        <v>73</v>
      </c>
    </row>
    <row r="27" spans="1:3">
      <c r="A27" t="s">
        <v>73</v>
      </c>
    </row>
    <row r="28" spans="1:3">
      <c r="A28" t="s">
        <v>73</v>
      </c>
    </row>
    <row r="29" spans="1:3">
      <c r="A29" t="s">
        <v>127</v>
      </c>
      <c r="B29" t="s">
        <v>126</v>
      </c>
      <c r="C29">
        <v>30</v>
      </c>
    </row>
    <row r="30" spans="1:3">
      <c r="A30" t="s">
        <v>127</v>
      </c>
      <c r="B30" t="s">
        <v>139</v>
      </c>
      <c r="C30">
        <v>1</v>
      </c>
    </row>
    <row r="31" spans="1:3">
      <c r="A31" t="s">
        <v>127</v>
      </c>
      <c r="B31" t="s">
        <v>140</v>
      </c>
      <c r="C31">
        <v>5</v>
      </c>
    </row>
    <row r="32" spans="1:3">
      <c r="A32" t="s">
        <v>127</v>
      </c>
      <c r="B32" t="s">
        <v>141</v>
      </c>
      <c r="C32">
        <v>2</v>
      </c>
    </row>
    <row r="33" spans="1:3">
      <c r="A33" t="s">
        <v>127</v>
      </c>
      <c r="B33" t="s">
        <v>199</v>
      </c>
      <c r="C33">
        <v>1</v>
      </c>
    </row>
    <row r="34" spans="1:3">
      <c r="A34" t="s">
        <v>127</v>
      </c>
    </row>
    <row r="35" spans="1:3">
      <c r="A35" t="s">
        <v>127</v>
      </c>
    </row>
    <row r="36" spans="1:3">
      <c r="A36" t="s">
        <v>127</v>
      </c>
    </row>
    <row r="37" spans="1:3">
      <c r="A37" t="s">
        <v>74</v>
      </c>
      <c r="B37" t="s">
        <v>119</v>
      </c>
      <c r="C37">
        <v>1</v>
      </c>
    </row>
    <row r="38" spans="1:3">
      <c r="A38" t="s">
        <v>74</v>
      </c>
      <c r="B38" t="s">
        <v>133</v>
      </c>
      <c r="C38">
        <v>1</v>
      </c>
    </row>
    <row r="39" spans="1:3">
      <c r="A39" t="s">
        <v>74</v>
      </c>
      <c r="B39" t="s">
        <v>134</v>
      </c>
      <c r="C39">
        <v>1</v>
      </c>
    </row>
    <row r="40" spans="1:3">
      <c r="A40" t="s">
        <v>74</v>
      </c>
      <c r="B40" t="s">
        <v>144</v>
      </c>
      <c r="C40">
        <v>1</v>
      </c>
    </row>
    <row r="41" spans="1:3">
      <c r="A41" t="s">
        <v>74</v>
      </c>
      <c r="B41" t="s">
        <v>188</v>
      </c>
      <c r="C41">
        <v>4</v>
      </c>
    </row>
    <row r="42" spans="1:3">
      <c r="A42" t="s">
        <v>74</v>
      </c>
      <c r="B42" t="s">
        <v>189</v>
      </c>
      <c r="C42">
        <v>6</v>
      </c>
    </row>
    <row r="43" spans="1:3">
      <c r="A43" t="s">
        <v>74</v>
      </c>
    </row>
    <row r="44" spans="1:3">
      <c r="A44" t="s">
        <v>74</v>
      </c>
    </row>
    <row r="45" spans="1:3">
      <c r="A45" t="s">
        <v>136</v>
      </c>
      <c r="B45" t="s">
        <v>135</v>
      </c>
      <c r="C45">
        <v>1</v>
      </c>
    </row>
    <row r="46" spans="1:3">
      <c r="A46" t="s">
        <v>136</v>
      </c>
      <c r="B46" t="s">
        <v>137</v>
      </c>
      <c r="C46">
        <v>2</v>
      </c>
    </row>
    <row r="47" spans="1:3">
      <c r="A47" t="s">
        <v>136</v>
      </c>
      <c r="B47" t="s">
        <v>145</v>
      </c>
      <c r="C47">
        <v>6</v>
      </c>
    </row>
    <row r="48" spans="1:3">
      <c r="A48" t="s">
        <v>136</v>
      </c>
    </row>
    <row r="49" spans="1:2">
      <c r="A49" t="s">
        <v>136</v>
      </c>
    </row>
    <row r="50" spans="1:2">
      <c r="A50" t="s">
        <v>136</v>
      </c>
    </row>
    <row r="51" spans="1:2">
      <c r="A51" t="s">
        <v>136</v>
      </c>
    </row>
    <row r="52" spans="1:2">
      <c r="A52" t="s">
        <v>136</v>
      </c>
    </row>
    <row r="53" spans="1:2">
      <c r="A53" t="s">
        <v>191</v>
      </c>
      <c r="B53" t="s">
        <v>192</v>
      </c>
    </row>
    <row r="54" spans="1:2">
      <c r="A54" t="s">
        <v>191</v>
      </c>
      <c r="B54" t="s">
        <v>193</v>
      </c>
    </row>
    <row r="55" spans="1:2">
      <c r="A55" t="s">
        <v>191</v>
      </c>
      <c r="B55" t="s">
        <v>194</v>
      </c>
    </row>
    <row r="56" spans="1:2">
      <c r="A56" t="s">
        <v>191</v>
      </c>
    </row>
    <row r="57" spans="1:2">
      <c r="A57" t="s">
        <v>191</v>
      </c>
    </row>
    <row r="58" spans="1:2">
      <c r="A58" t="s">
        <v>191</v>
      </c>
    </row>
    <row r="59" spans="1:2">
      <c r="A59" t="s">
        <v>191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pane ySplit="1" topLeftCell="A85" activePane="bottomLeft" state="frozen"/>
      <selection pane="bottomLeft" activeCell="B74" sqref="B74"/>
    </sheetView>
  </sheetViews>
  <sheetFormatPr baseColWidth="10" defaultRowHeight="15" x14ac:dyDescent="0"/>
  <cols>
    <col min="1" max="1" width="32.33203125" customWidth="1"/>
    <col min="2" max="2" width="21" customWidth="1"/>
  </cols>
  <sheetData>
    <row r="1" spans="1:5">
      <c r="A1" t="s">
        <v>67</v>
      </c>
      <c r="B1" t="s">
        <v>68</v>
      </c>
      <c r="C1" t="s">
        <v>69</v>
      </c>
      <c r="D1" t="s">
        <v>70</v>
      </c>
      <c r="E1" t="s">
        <v>71</v>
      </c>
    </row>
    <row r="2" spans="1:5">
      <c r="A2" t="s">
        <v>80</v>
      </c>
      <c r="B2" t="s">
        <v>94</v>
      </c>
      <c r="C2">
        <v>2</v>
      </c>
    </row>
    <row r="3" spans="1:5">
      <c r="A3" t="s">
        <v>80</v>
      </c>
      <c r="B3" t="s">
        <v>115</v>
      </c>
    </row>
    <row r="4" spans="1:5">
      <c r="A4" t="s">
        <v>80</v>
      </c>
      <c r="B4" t="s">
        <v>116</v>
      </c>
    </row>
    <row r="5" spans="1:5">
      <c r="A5" t="s">
        <v>80</v>
      </c>
      <c r="B5" t="s">
        <v>117</v>
      </c>
    </row>
    <row r="6" spans="1:5">
      <c r="A6" t="s">
        <v>80</v>
      </c>
      <c r="B6" t="s">
        <v>148</v>
      </c>
    </row>
    <row r="7" spans="1:5">
      <c r="A7" s="17" t="s">
        <v>80</v>
      </c>
      <c r="B7" t="s">
        <v>157</v>
      </c>
    </row>
    <row r="8" spans="1:5">
      <c r="A8" t="s">
        <v>80</v>
      </c>
      <c r="B8" t="s">
        <v>158</v>
      </c>
    </row>
    <row r="9" spans="1:5">
      <c r="A9" t="s">
        <v>80</v>
      </c>
      <c r="B9" t="s">
        <v>187</v>
      </c>
    </row>
    <row r="10" spans="1:5">
      <c r="A10" t="s">
        <v>80</v>
      </c>
      <c r="B10" t="s">
        <v>174</v>
      </c>
    </row>
    <row r="11" spans="1:5">
      <c r="A11" t="s">
        <v>80</v>
      </c>
      <c r="B11" t="s">
        <v>175</v>
      </c>
    </row>
    <row r="12" spans="1:5">
      <c r="A12" t="s">
        <v>80</v>
      </c>
      <c r="B12" t="s">
        <v>176</v>
      </c>
    </row>
    <row r="13" spans="1:5">
      <c r="A13" s="17" t="s">
        <v>80</v>
      </c>
      <c r="B13" t="s">
        <v>177</v>
      </c>
    </row>
    <row r="14" spans="1:5">
      <c r="A14" t="s">
        <v>80</v>
      </c>
      <c r="B14" t="s">
        <v>172</v>
      </c>
    </row>
    <row r="15" spans="1:5">
      <c r="A15" t="s">
        <v>80</v>
      </c>
      <c r="B15" t="s">
        <v>190</v>
      </c>
    </row>
    <row r="16" spans="1:5">
      <c r="A16" t="s">
        <v>80</v>
      </c>
      <c r="B16" t="s">
        <v>195</v>
      </c>
    </row>
    <row r="17" spans="1:3">
      <c r="A17" t="s">
        <v>80</v>
      </c>
    </row>
    <row r="18" spans="1:3">
      <c r="A18" t="s">
        <v>80</v>
      </c>
    </row>
    <row r="19" spans="1:3">
      <c r="A19" s="17" t="s">
        <v>80</v>
      </c>
    </row>
    <row r="20" spans="1:3">
      <c r="A20" t="s">
        <v>81</v>
      </c>
      <c r="B20" t="s">
        <v>111</v>
      </c>
      <c r="C20">
        <v>2</v>
      </c>
    </row>
    <row r="21" spans="1:3">
      <c r="A21" t="s">
        <v>81</v>
      </c>
      <c r="B21" t="s">
        <v>112</v>
      </c>
      <c r="C21">
        <v>2</v>
      </c>
    </row>
    <row r="22" spans="1:3">
      <c r="A22" t="s">
        <v>81</v>
      </c>
      <c r="B22" t="s">
        <v>113</v>
      </c>
      <c r="C22">
        <v>2</v>
      </c>
    </row>
    <row r="23" spans="1:3">
      <c r="A23" t="s">
        <v>81</v>
      </c>
      <c r="B23" t="s">
        <v>114</v>
      </c>
      <c r="C23">
        <v>2</v>
      </c>
    </row>
    <row r="24" spans="1:3">
      <c r="A24" t="s">
        <v>81</v>
      </c>
      <c r="B24" t="s">
        <v>159</v>
      </c>
      <c r="C24">
        <v>2</v>
      </c>
    </row>
    <row r="25" spans="1:3">
      <c r="A25" t="s">
        <v>81</v>
      </c>
      <c r="B25" t="s">
        <v>160</v>
      </c>
      <c r="C25">
        <v>1</v>
      </c>
    </row>
    <row r="26" spans="1:3">
      <c r="A26" t="s">
        <v>81</v>
      </c>
      <c r="B26" t="s">
        <v>161</v>
      </c>
      <c r="C26">
        <v>1</v>
      </c>
    </row>
    <row r="27" spans="1:3">
      <c r="A27" t="s">
        <v>81</v>
      </c>
      <c r="B27" t="s">
        <v>162</v>
      </c>
      <c r="C27">
        <v>1</v>
      </c>
    </row>
    <row r="28" spans="1:3">
      <c r="A28" t="s">
        <v>81</v>
      </c>
      <c r="B28" t="s">
        <v>164</v>
      </c>
      <c r="C28">
        <v>2</v>
      </c>
    </row>
    <row r="29" spans="1:3">
      <c r="A29" t="s">
        <v>81</v>
      </c>
    </row>
    <row r="30" spans="1:3">
      <c r="A30" t="s">
        <v>81</v>
      </c>
    </row>
    <row r="31" spans="1:3">
      <c r="A31" t="s">
        <v>81</v>
      </c>
    </row>
    <row r="32" spans="1:3">
      <c r="A32" t="s">
        <v>101</v>
      </c>
      <c r="B32" t="s">
        <v>102</v>
      </c>
      <c r="C32">
        <v>3</v>
      </c>
    </row>
    <row r="33" spans="1:3">
      <c r="A33" t="s">
        <v>101</v>
      </c>
      <c r="B33" t="s">
        <v>103</v>
      </c>
      <c r="C33">
        <v>1</v>
      </c>
    </row>
    <row r="34" spans="1:3">
      <c r="A34" t="s">
        <v>101</v>
      </c>
      <c r="B34" t="s">
        <v>104</v>
      </c>
      <c r="C34">
        <v>1</v>
      </c>
    </row>
    <row r="35" spans="1:3">
      <c r="A35" t="s">
        <v>101</v>
      </c>
      <c r="B35" t="s">
        <v>105</v>
      </c>
      <c r="C35">
        <v>1</v>
      </c>
    </row>
    <row r="36" spans="1:3">
      <c r="A36" t="s">
        <v>101</v>
      </c>
      <c r="B36" t="s">
        <v>106</v>
      </c>
      <c r="C36">
        <v>1</v>
      </c>
    </row>
    <row r="37" spans="1:3">
      <c r="A37" t="s">
        <v>101</v>
      </c>
      <c r="B37" t="s">
        <v>118</v>
      </c>
      <c r="C37">
        <v>1</v>
      </c>
    </row>
    <row r="38" spans="1:3">
      <c r="A38" t="s">
        <v>101</v>
      </c>
      <c r="B38" t="s">
        <v>186</v>
      </c>
    </row>
    <row r="39" spans="1:3">
      <c r="A39" t="s">
        <v>101</v>
      </c>
    </row>
    <row r="40" spans="1:3">
      <c r="A40" t="s">
        <v>101</v>
      </c>
    </row>
    <row r="41" spans="1:3">
      <c r="A41" t="s">
        <v>101</v>
      </c>
    </row>
    <row r="42" spans="1:3">
      <c r="A42" t="s">
        <v>101</v>
      </c>
    </row>
    <row r="43" spans="1:3">
      <c r="A43" t="s">
        <v>82</v>
      </c>
      <c r="B43" t="s">
        <v>95</v>
      </c>
      <c r="C43">
        <v>2</v>
      </c>
    </row>
    <row r="44" spans="1:3">
      <c r="A44" t="s">
        <v>82</v>
      </c>
      <c r="B44" t="s">
        <v>97</v>
      </c>
      <c r="C44">
        <v>1</v>
      </c>
    </row>
    <row r="45" spans="1:3">
      <c r="A45" t="s">
        <v>82</v>
      </c>
      <c r="B45" t="s">
        <v>98</v>
      </c>
      <c r="C45">
        <v>1</v>
      </c>
    </row>
    <row r="46" spans="1:3">
      <c r="A46" t="s">
        <v>82</v>
      </c>
      <c r="B46" t="s">
        <v>110</v>
      </c>
      <c r="C46">
        <v>5</v>
      </c>
    </row>
    <row r="47" spans="1:3">
      <c r="A47" t="s">
        <v>82</v>
      </c>
      <c r="B47" t="s">
        <v>99</v>
      </c>
      <c r="C47">
        <v>2</v>
      </c>
    </row>
    <row r="48" spans="1:3">
      <c r="A48" t="s">
        <v>82</v>
      </c>
      <c r="B48" t="s">
        <v>100</v>
      </c>
      <c r="C48">
        <v>2</v>
      </c>
    </row>
    <row r="49" spans="1:3">
      <c r="A49" t="s">
        <v>82</v>
      </c>
      <c r="B49" t="s">
        <v>163</v>
      </c>
      <c r="C49">
        <v>1</v>
      </c>
    </row>
    <row r="50" spans="1:3">
      <c r="A50" t="s">
        <v>82</v>
      </c>
      <c r="B50" t="s">
        <v>165</v>
      </c>
    </row>
    <row r="51" spans="1:3">
      <c r="A51" t="s">
        <v>82</v>
      </c>
      <c r="B51" t="s">
        <v>166</v>
      </c>
    </row>
    <row r="52" spans="1:3">
      <c r="A52" t="s">
        <v>82</v>
      </c>
      <c r="B52" t="s">
        <v>167</v>
      </c>
    </row>
    <row r="53" spans="1:3">
      <c r="A53" t="s">
        <v>82</v>
      </c>
      <c r="B53" t="s">
        <v>168</v>
      </c>
    </row>
    <row r="54" spans="1:3">
      <c r="A54" t="s">
        <v>82</v>
      </c>
    </row>
    <row r="55" spans="1:3">
      <c r="A55" t="s">
        <v>82</v>
      </c>
    </row>
    <row r="56" spans="1:3">
      <c r="A56" t="s">
        <v>82</v>
      </c>
    </row>
    <row r="57" spans="1:3">
      <c r="A57" t="s">
        <v>82</v>
      </c>
    </row>
    <row r="58" spans="1:3">
      <c r="A58" t="s">
        <v>82</v>
      </c>
    </row>
    <row r="59" spans="1:3">
      <c r="A59" t="s">
        <v>89</v>
      </c>
      <c r="B59" t="s">
        <v>90</v>
      </c>
      <c r="C59">
        <v>2</v>
      </c>
    </row>
    <row r="60" spans="1:3">
      <c r="A60" t="s">
        <v>89</v>
      </c>
      <c r="B60" t="s">
        <v>91</v>
      </c>
      <c r="C60">
        <v>1</v>
      </c>
    </row>
    <row r="61" spans="1:3">
      <c r="A61" t="s">
        <v>89</v>
      </c>
      <c r="B61" t="s">
        <v>92</v>
      </c>
      <c r="C61">
        <v>2</v>
      </c>
    </row>
    <row r="62" spans="1:3">
      <c r="A62" t="s">
        <v>89</v>
      </c>
      <c r="B62" t="s">
        <v>93</v>
      </c>
      <c r="C62">
        <v>2</v>
      </c>
    </row>
    <row r="63" spans="1:3">
      <c r="A63" t="s">
        <v>89</v>
      </c>
      <c r="B63" t="s">
        <v>107</v>
      </c>
      <c r="C63">
        <v>1</v>
      </c>
    </row>
    <row r="64" spans="1:3">
      <c r="A64" t="s">
        <v>89</v>
      </c>
      <c r="B64" t="s">
        <v>109</v>
      </c>
      <c r="C64">
        <v>1</v>
      </c>
    </row>
    <row r="65" spans="1:3">
      <c r="A65" t="s">
        <v>89</v>
      </c>
      <c r="B65" t="s">
        <v>108</v>
      </c>
      <c r="C65">
        <v>1</v>
      </c>
    </row>
    <row r="66" spans="1:3">
      <c r="A66" t="s">
        <v>89</v>
      </c>
      <c r="B66" t="s">
        <v>169</v>
      </c>
      <c r="C66">
        <v>1</v>
      </c>
    </row>
    <row r="67" spans="1:3">
      <c r="A67" t="s">
        <v>89</v>
      </c>
      <c r="B67" t="s">
        <v>170</v>
      </c>
      <c r="C67">
        <v>1</v>
      </c>
    </row>
    <row r="68" spans="1:3">
      <c r="A68" t="s">
        <v>89</v>
      </c>
      <c r="B68" t="s">
        <v>171</v>
      </c>
    </row>
    <row r="69" spans="1:3">
      <c r="A69" t="s">
        <v>89</v>
      </c>
      <c r="B69" t="s">
        <v>184</v>
      </c>
    </row>
    <row r="70" spans="1:3">
      <c r="A70" t="s">
        <v>89</v>
      </c>
      <c r="B70" t="s">
        <v>185</v>
      </c>
    </row>
    <row r="71" spans="1:3">
      <c r="A71" t="s">
        <v>89</v>
      </c>
      <c r="B71" t="s">
        <v>196</v>
      </c>
    </row>
    <row r="72" spans="1:3">
      <c r="A72" t="s">
        <v>89</v>
      </c>
      <c r="B72" t="s">
        <v>197</v>
      </c>
    </row>
    <row r="73" spans="1:3">
      <c r="A73" t="s">
        <v>89</v>
      </c>
      <c r="B73" t="s">
        <v>198</v>
      </c>
    </row>
    <row r="74" spans="1:3">
      <c r="A74" t="s">
        <v>89</v>
      </c>
    </row>
    <row r="75" spans="1:3">
      <c r="A75" t="s">
        <v>89</v>
      </c>
    </row>
    <row r="76" spans="1:3">
      <c r="A76" t="s">
        <v>83</v>
      </c>
      <c r="B76" t="s">
        <v>84</v>
      </c>
      <c r="C76">
        <v>4</v>
      </c>
    </row>
    <row r="77" spans="1:3">
      <c r="A77" t="s">
        <v>83</v>
      </c>
      <c r="B77" t="s">
        <v>85</v>
      </c>
      <c r="C77">
        <v>2</v>
      </c>
    </row>
    <row r="78" spans="1:3">
      <c r="A78" t="s">
        <v>83</v>
      </c>
      <c r="B78" t="s">
        <v>86</v>
      </c>
      <c r="C78">
        <v>2</v>
      </c>
    </row>
    <row r="79" spans="1:3">
      <c r="A79" t="s">
        <v>83</v>
      </c>
      <c r="B79" t="s">
        <v>87</v>
      </c>
      <c r="C79">
        <v>1</v>
      </c>
    </row>
    <row r="80" spans="1:3">
      <c r="A80" t="s">
        <v>83</v>
      </c>
      <c r="B80" t="s">
        <v>88</v>
      </c>
      <c r="C80">
        <v>1</v>
      </c>
    </row>
    <row r="81" spans="1:3">
      <c r="A81" t="s">
        <v>83</v>
      </c>
      <c r="B81" t="s">
        <v>96</v>
      </c>
    </row>
    <row r="82" spans="1:3">
      <c r="A82" t="s">
        <v>83</v>
      </c>
      <c r="B82" t="s">
        <v>173</v>
      </c>
    </row>
    <row r="83" spans="1:3">
      <c r="A83" t="s">
        <v>83</v>
      </c>
      <c r="B83" t="s">
        <v>178</v>
      </c>
    </row>
    <row r="84" spans="1:3">
      <c r="A84" t="s">
        <v>83</v>
      </c>
    </row>
    <row r="85" spans="1:3">
      <c r="A85" t="s">
        <v>83</v>
      </c>
    </row>
    <row r="86" spans="1:3">
      <c r="A86" t="s">
        <v>83</v>
      </c>
    </row>
    <row r="87" spans="1:3">
      <c r="A87" t="s">
        <v>83</v>
      </c>
    </row>
    <row r="88" spans="1:3">
      <c r="A88" t="s">
        <v>128</v>
      </c>
      <c r="B88" t="s">
        <v>129</v>
      </c>
      <c r="C88">
        <v>10</v>
      </c>
    </row>
    <row r="89" spans="1:3">
      <c r="A89" t="s">
        <v>128</v>
      </c>
      <c r="B89" t="s">
        <v>130</v>
      </c>
      <c r="C89">
        <v>10</v>
      </c>
    </row>
    <row r="90" spans="1:3">
      <c r="A90" t="s">
        <v>128</v>
      </c>
      <c r="B90" t="s">
        <v>131</v>
      </c>
      <c r="C90">
        <v>25</v>
      </c>
    </row>
    <row r="91" spans="1:3">
      <c r="A91" t="s">
        <v>128</v>
      </c>
      <c r="B91" t="s">
        <v>132</v>
      </c>
      <c r="C91">
        <v>25</v>
      </c>
    </row>
    <row r="92" spans="1:3">
      <c r="A92" t="s">
        <v>128</v>
      </c>
      <c r="B92" t="s">
        <v>138</v>
      </c>
      <c r="C92">
        <v>5</v>
      </c>
    </row>
    <row r="93" spans="1:3">
      <c r="A93" t="s">
        <v>128</v>
      </c>
      <c r="B93" t="s">
        <v>182</v>
      </c>
    </row>
    <row r="94" spans="1:3">
      <c r="A94" t="s">
        <v>128</v>
      </c>
      <c r="B94" t="s">
        <v>183</v>
      </c>
    </row>
    <row r="95" spans="1:3">
      <c r="A95" t="s">
        <v>128</v>
      </c>
    </row>
    <row r="96" spans="1:3">
      <c r="A96" t="s">
        <v>128</v>
      </c>
    </row>
    <row r="97" spans="1:2">
      <c r="A97" t="s">
        <v>128</v>
      </c>
    </row>
    <row r="98" spans="1:2">
      <c r="A98" t="s">
        <v>136</v>
      </c>
    </row>
    <row r="99" spans="1:2">
      <c r="A99" t="s">
        <v>136</v>
      </c>
    </row>
    <row r="100" spans="1:2">
      <c r="A100" t="s">
        <v>136</v>
      </c>
    </row>
    <row r="101" spans="1:2">
      <c r="A101" t="s">
        <v>136</v>
      </c>
    </row>
    <row r="102" spans="1:2">
      <c r="A102" t="s">
        <v>136</v>
      </c>
    </row>
    <row r="103" spans="1:2">
      <c r="A103" t="s">
        <v>136</v>
      </c>
    </row>
    <row r="104" spans="1:2">
      <c r="A104" t="s">
        <v>136</v>
      </c>
    </row>
    <row r="105" spans="1:2">
      <c r="A105" t="s">
        <v>136</v>
      </c>
    </row>
    <row r="106" spans="1:2">
      <c r="A106" t="s">
        <v>136</v>
      </c>
    </row>
    <row r="107" spans="1:2">
      <c r="A107" t="s">
        <v>136</v>
      </c>
    </row>
    <row r="108" spans="1:2">
      <c r="A108" t="s">
        <v>136</v>
      </c>
    </row>
    <row r="109" spans="1:2">
      <c r="A109" t="s">
        <v>149</v>
      </c>
      <c r="B109" t="s">
        <v>181</v>
      </c>
    </row>
    <row r="110" spans="1:2">
      <c r="A110" t="s">
        <v>149</v>
      </c>
      <c r="B110" t="s">
        <v>180</v>
      </c>
    </row>
    <row r="111" spans="1:2">
      <c r="A111" t="s">
        <v>149</v>
      </c>
      <c r="B111" t="s">
        <v>150</v>
      </c>
    </row>
    <row r="112" spans="1:2">
      <c r="A112" t="s">
        <v>149</v>
      </c>
      <c r="B112" t="s">
        <v>151</v>
      </c>
    </row>
    <row r="113" spans="1:2">
      <c r="A113" t="s">
        <v>149</v>
      </c>
      <c r="B113" t="s">
        <v>152</v>
      </c>
    </row>
    <row r="114" spans="1:2">
      <c r="A114" t="s">
        <v>149</v>
      </c>
      <c r="B114" t="s">
        <v>153</v>
      </c>
    </row>
    <row r="115" spans="1:2">
      <c r="A115" t="s">
        <v>149</v>
      </c>
      <c r="B115" t="s">
        <v>154</v>
      </c>
    </row>
    <row r="116" spans="1:2">
      <c r="A116" t="s">
        <v>149</v>
      </c>
      <c r="B116" t="s">
        <v>155</v>
      </c>
    </row>
    <row r="117" spans="1:2">
      <c r="A117" t="s">
        <v>149</v>
      </c>
      <c r="B117" t="s">
        <v>156</v>
      </c>
    </row>
    <row r="118" spans="1:2">
      <c r="A118" t="s">
        <v>149</v>
      </c>
      <c r="B118" t="s">
        <v>179</v>
      </c>
    </row>
    <row r="119" spans="1:2">
      <c r="A119" t="s">
        <v>149</v>
      </c>
    </row>
    <row r="120" spans="1:2">
      <c r="A120" t="s">
        <v>149</v>
      </c>
    </row>
    <row r="121" spans="1:2">
      <c r="A121" t="s">
        <v>149</v>
      </c>
    </row>
    <row r="122" spans="1:2">
      <c r="A122" t="s">
        <v>149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Annualized Income</vt:lpstr>
      <vt:lpstr>Annualized OpEx</vt:lpstr>
      <vt:lpstr>Annualized Equipment Costs</vt:lpstr>
      <vt:lpstr>Profit &amp; Loss</vt:lpstr>
      <vt:lpstr>CapEx - Building Interior</vt:lpstr>
      <vt:lpstr>CapEx - Makerspace</vt:lpstr>
    </vt:vector>
  </TitlesOfParts>
  <Company>MyPoints.com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Manger</dc:creator>
  <cp:lastModifiedBy>Tom Manger</cp:lastModifiedBy>
  <cp:lastPrinted>2017-09-11T17:32:14Z</cp:lastPrinted>
  <dcterms:created xsi:type="dcterms:W3CDTF">2017-08-17T19:32:53Z</dcterms:created>
  <dcterms:modified xsi:type="dcterms:W3CDTF">2017-10-14T17:15:55Z</dcterms:modified>
</cp:coreProperties>
</file>